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075" windowHeight="4680" activeTab="0"/>
  </bookViews>
  <sheets>
    <sheet name="選手権ほか" sheetId="1" r:id="rId1"/>
    <sheet name="ダンロップ" sheetId="2" r:id="rId2"/>
    <sheet name="使い方と注意" sheetId="3" r:id="rId3"/>
  </sheets>
  <definedNames>
    <definedName name="_xlnm.Print_Titles" localSheetId="0">'選手権ほか'!$1:$5</definedName>
  </definedNames>
  <calcPr fullCalcOnLoad="1"/>
</workbook>
</file>

<file path=xl/sharedStrings.xml><?xml version="1.0" encoding="utf-8"?>
<sst xmlns="http://schemas.openxmlformats.org/spreadsheetml/2006/main" count="423" uniqueCount="310">
  <si>
    <t>種別</t>
  </si>
  <si>
    <t>男シＡ</t>
  </si>
  <si>
    <t>男シＢ</t>
  </si>
  <si>
    <t>男シＣ</t>
  </si>
  <si>
    <t>男シＤ</t>
  </si>
  <si>
    <t>男シＥ</t>
  </si>
  <si>
    <t>女シＡ</t>
  </si>
  <si>
    <t>女シＢ</t>
  </si>
  <si>
    <t>女シＣ</t>
  </si>
  <si>
    <t>女シＤ</t>
  </si>
  <si>
    <t>女シＥ</t>
  </si>
  <si>
    <t>男ダＡ</t>
  </si>
  <si>
    <t>男ダＢ</t>
  </si>
  <si>
    <t>男ダＣ</t>
  </si>
  <si>
    <t>男ダＤ</t>
  </si>
  <si>
    <t>男ダＥ</t>
  </si>
  <si>
    <t>女ダＡ</t>
  </si>
  <si>
    <t>女ダＢ</t>
  </si>
  <si>
    <t>女ダＣ</t>
  </si>
  <si>
    <t>女ダＤ</t>
  </si>
  <si>
    <t>女ダＥ</t>
  </si>
  <si>
    <t>男３５シ</t>
  </si>
  <si>
    <t>男３５ダ</t>
  </si>
  <si>
    <t>男４５シ</t>
  </si>
  <si>
    <t>男４５ダ</t>
  </si>
  <si>
    <t>男５５シ</t>
  </si>
  <si>
    <t>男５５ダ</t>
  </si>
  <si>
    <t>　　歳シ</t>
  </si>
  <si>
    <t>　　歳ダ</t>
  </si>
  <si>
    <t>代表者名：</t>
  </si>
  <si>
    <t>申 　 　し　 　込　　　み　　　の　　　内　　　容　</t>
  </si>
  <si>
    <t>シングルス</t>
  </si>
  <si>
    <t>ダブルス</t>
  </si>
  <si>
    <t>合計金額</t>
  </si>
  <si>
    <t>3千円本数</t>
  </si>
  <si>
    <t>2千円本数</t>
  </si>
  <si>
    <t>1.5千円本数</t>
  </si>
  <si>
    <t>千円本数</t>
  </si>
  <si>
    <t>合計</t>
  </si>
  <si>
    <t>〒　　　　－</t>
  </si>
  <si>
    <t>登　録　名　：</t>
  </si>
  <si>
    <t>携帯番号：</t>
  </si>
  <si>
    <t>合計本数</t>
  </si>
  <si>
    <t>3千円×本数</t>
  </si>
  <si>
    <t>2千円×本数</t>
  </si>
  <si>
    <t>1.5千円×本数</t>
  </si>
  <si>
    <t>※ このまま申し込み用紙と提出（協会保存用）</t>
  </si>
  <si>
    <t>※ 切り取って提出するもの。全て書き込む（〃マークは禁止）</t>
  </si>
  <si>
    <t>↓</t>
  </si>
  <si>
    <t>氏　　名</t>
  </si>
  <si>
    <t>所　　属</t>
  </si>
  <si>
    <t>種　　別</t>
  </si>
  <si>
    <t>級</t>
  </si>
  <si>
    <t>ポイント</t>
  </si>
  <si>
    <t>注意　：　下の事項をよく読み厳守すること</t>
  </si>
  <si>
    <t>①　提出用は、きれいに切り取り、種目ごとに束ねて提出すること。</t>
  </si>
  <si>
    <t>②　切り取ったものをそのまま使用し、そのまま印刷に回るので、フルネームを楷書で（パソコンＯＫ）明確に書くこと。</t>
  </si>
  <si>
    <t>⑤　ベテランの申し込みの欄がないものは、必要に応じて年齢を書いてください。</t>
  </si>
  <si>
    <t>ミックスＩ、Ｊ級の記入の仕方はホームページを参照してください。申し込み用紙は、ホームページ上にあるのでコピーして</t>
  </si>
  <si>
    <t>使ってください。自作のものでも良いですが、幅など原型に近くしてください。</t>
  </si>
  <si>
    <r>
      <t>③　</t>
    </r>
    <r>
      <rPr>
        <b/>
        <u val="single"/>
        <sz val="11"/>
        <color indexed="8"/>
        <rFont val="ＭＳ Ｐゴシック"/>
        <family val="3"/>
      </rPr>
      <t>級の間違いは失格になるので必ずクラブでも確認すること。</t>
    </r>
    <r>
      <rPr>
        <sz val="11"/>
        <color theme="1"/>
        <rFont val="Calibri"/>
        <family val="3"/>
      </rPr>
      <t>所属は協会に登録してあるものか各クラブで提出時に確認すること。</t>
    </r>
  </si>
  <si>
    <r>
      <t>④　ポイントを保持している者は、</t>
    </r>
    <r>
      <rPr>
        <b/>
        <sz val="11"/>
        <color indexed="8"/>
        <rFont val="ＭＳ Ｐゴシック"/>
        <family val="3"/>
      </rPr>
      <t>必ず記入</t>
    </r>
    <r>
      <rPr>
        <sz val="11"/>
        <color theme="1"/>
        <rFont val="Calibri"/>
        <family val="3"/>
      </rPr>
      <t>すること。</t>
    </r>
    <r>
      <rPr>
        <b/>
        <sz val="11"/>
        <color indexed="8"/>
        <rFont val="ＭＳ Ｐゴシック"/>
        <family val="3"/>
      </rPr>
      <t>記載の無い者は０ポイント</t>
    </r>
    <r>
      <rPr>
        <sz val="11"/>
        <color theme="1"/>
        <rFont val="Calibri"/>
        <family val="3"/>
      </rPr>
      <t>として扱うので注意のこと。ポイントは、県協会の</t>
    </r>
  </si>
  <si>
    <r>
      <t>　　　ホームページで確かめること。</t>
    </r>
    <r>
      <rPr>
        <b/>
        <sz val="11"/>
        <color indexed="8"/>
        <rFont val="ＭＳ Ｐゴシック"/>
        <family val="3"/>
      </rPr>
      <t>（ＪＯＰは県ポイントに含まれているので重ねて入れないように注意すること）</t>
    </r>
  </si>
  <si>
    <t>千円×本数</t>
  </si>
  <si>
    <t>女３５シ</t>
  </si>
  <si>
    <t>女３５ダ</t>
  </si>
  <si>
    <t>女４５シ</t>
  </si>
  <si>
    <t>女４５ダ</t>
  </si>
  <si>
    <t>女５５シ</t>
  </si>
  <si>
    <t>女５５ダ</t>
  </si>
  <si>
    <t>男・女</t>
  </si>
  <si>
    <t>区分</t>
  </si>
  <si>
    <t>gMSa</t>
  </si>
  <si>
    <t>gMSb</t>
  </si>
  <si>
    <t>gMSc</t>
  </si>
  <si>
    <t>gMSd</t>
  </si>
  <si>
    <t>gMSe</t>
  </si>
  <si>
    <t>hMSa</t>
  </si>
  <si>
    <t>hMSb</t>
  </si>
  <si>
    <t>hMSc</t>
  </si>
  <si>
    <t>hMSd</t>
  </si>
  <si>
    <t>hMSe</t>
  </si>
  <si>
    <t>gWSa</t>
  </si>
  <si>
    <t>gWSb</t>
  </si>
  <si>
    <t>gWSc</t>
  </si>
  <si>
    <t>gWSd</t>
  </si>
  <si>
    <t>gWSe</t>
  </si>
  <si>
    <t>hWSa</t>
  </si>
  <si>
    <t>hWSb</t>
  </si>
  <si>
    <t>hWSc</t>
  </si>
  <si>
    <t>hWSd</t>
  </si>
  <si>
    <t>hWSe</t>
  </si>
  <si>
    <t>gMDa</t>
  </si>
  <si>
    <t>gMDb</t>
  </si>
  <si>
    <t>gMDc</t>
  </si>
  <si>
    <t>gMDd</t>
  </si>
  <si>
    <t>gMDe</t>
  </si>
  <si>
    <t>hMDa</t>
  </si>
  <si>
    <t>hMDb</t>
  </si>
  <si>
    <t>hMDc</t>
  </si>
  <si>
    <t>hMDd</t>
  </si>
  <si>
    <t>hMDe</t>
  </si>
  <si>
    <t>gWDa</t>
  </si>
  <si>
    <t>gWDb</t>
  </si>
  <si>
    <t>gWDc</t>
  </si>
  <si>
    <t>gWDd</t>
  </si>
  <si>
    <t>gWDe</t>
  </si>
  <si>
    <t>hWDa</t>
  </si>
  <si>
    <t>hWDb</t>
  </si>
  <si>
    <t>hWDc</t>
  </si>
  <si>
    <t>hWDd</t>
  </si>
  <si>
    <t>hWDe</t>
  </si>
  <si>
    <t>M45S</t>
  </si>
  <si>
    <t>M55S</t>
  </si>
  <si>
    <t>W35S</t>
  </si>
  <si>
    <t>W45S</t>
  </si>
  <si>
    <t>W55S</t>
  </si>
  <si>
    <t>gMixJ</t>
  </si>
  <si>
    <t>hMixJ</t>
  </si>
  <si>
    <t>M35D</t>
  </si>
  <si>
    <t>M45D</t>
  </si>
  <si>
    <t>M55D</t>
  </si>
  <si>
    <t>W35D</t>
  </si>
  <si>
    <t>W45D</t>
  </si>
  <si>
    <t>W55D</t>
  </si>
  <si>
    <t>種別</t>
  </si>
  <si>
    <t>男子シングルス</t>
  </si>
  <si>
    <t>女子シングルス</t>
  </si>
  <si>
    <t>男子35シングルス</t>
  </si>
  <si>
    <t>男子55シングルス</t>
  </si>
  <si>
    <t>男子45シングルス</t>
  </si>
  <si>
    <t>男子ダブルス</t>
  </si>
  <si>
    <t>女子ダブルス</t>
  </si>
  <si>
    <t>女子35シングルス</t>
  </si>
  <si>
    <t>女子55シングルス</t>
  </si>
  <si>
    <t>女子45シングルス</t>
  </si>
  <si>
    <t>男子45ダブルス</t>
  </si>
  <si>
    <t>男子55ダブルス</t>
  </si>
  <si>
    <t>女子35ダブルス</t>
  </si>
  <si>
    <t>女子45ダブルス</t>
  </si>
  <si>
    <t>女子55ダブルス</t>
  </si>
  <si>
    <t>H</t>
  </si>
  <si>
    <t>G</t>
  </si>
  <si>
    <t>A</t>
  </si>
  <si>
    <t>B</t>
  </si>
  <si>
    <t>C</t>
  </si>
  <si>
    <t>D</t>
  </si>
  <si>
    <t>E</t>
  </si>
  <si>
    <t>I</t>
  </si>
  <si>
    <t>J</t>
  </si>
  <si>
    <t>ミックスダブルス</t>
  </si>
  <si>
    <t>男子35ダブルス</t>
  </si>
  <si>
    <t>男</t>
  </si>
  <si>
    <t>女</t>
  </si>
  <si>
    <t>区 分：</t>
  </si>
  <si>
    <t>級D</t>
  </si>
  <si>
    <t>級S</t>
  </si>
  <si>
    <t>E</t>
  </si>
  <si>
    <t>男子60シングルス</t>
  </si>
  <si>
    <t>男子65シングルス</t>
  </si>
  <si>
    <t>M60S</t>
  </si>
  <si>
    <t>M65S</t>
  </si>
  <si>
    <t>W60S</t>
  </si>
  <si>
    <t>W65S</t>
  </si>
  <si>
    <t>M60D</t>
  </si>
  <si>
    <t>M65D</t>
  </si>
  <si>
    <t>男子60ダブルス</t>
  </si>
  <si>
    <t>男子65ダブルス</t>
  </si>
  <si>
    <r>
      <rPr>
        <b/>
        <sz val="14"/>
        <color indexed="8"/>
        <rFont val="HGP創英角ｺﾞｼｯｸUB"/>
        <family val="3"/>
      </rPr>
      <t>大　会　参　加　申　し　込　み　用　紙　（ 　ダ　ン　ロ　ッ　プ　 ）　　</t>
    </r>
    <r>
      <rPr>
        <b/>
        <sz val="14"/>
        <color indexed="8"/>
        <rFont val="ＭＳ Ｐゴシック"/>
        <family val="3"/>
      </rPr>
      <t>　　山梨県テニス協会</t>
    </r>
  </si>
  <si>
    <t>〒　　　　－</t>
  </si>
  <si>
    <r>
      <t>1</t>
    </r>
    <r>
      <rPr>
        <sz val="7"/>
        <color indexed="8"/>
        <rFont val="ＭＳ Ｐゴシック"/>
        <family val="3"/>
      </rPr>
      <t>.2</t>
    </r>
    <r>
      <rPr>
        <sz val="7"/>
        <color indexed="8"/>
        <rFont val="ＭＳ Ｐゴシック"/>
        <family val="3"/>
      </rPr>
      <t>千円本数</t>
    </r>
  </si>
  <si>
    <t>0.8千円本数</t>
  </si>
  <si>
    <r>
      <t>1</t>
    </r>
    <r>
      <rPr>
        <sz val="7"/>
        <color indexed="8"/>
        <rFont val="ＭＳ Ｐゴシック"/>
        <family val="3"/>
      </rPr>
      <t>.5</t>
    </r>
    <r>
      <rPr>
        <sz val="7"/>
        <color indexed="8"/>
        <rFont val="ＭＳ Ｐゴシック"/>
        <family val="3"/>
      </rPr>
      <t>千円本数</t>
    </r>
  </si>
  <si>
    <r>
      <t>0</t>
    </r>
    <r>
      <rPr>
        <sz val="7"/>
        <color indexed="8"/>
        <rFont val="ＭＳ Ｐゴシック"/>
        <family val="3"/>
      </rPr>
      <t>.8</t>
    </r>
    <r>
      <rPr>
        <sz val="7"/>
        <color indexed="8"/>
        <rFont val="ＭＳ Ｐゴシック"/>
        <family val="3"/>
      </rPr>
      <t>千円本数</t>
    </r>
  </si>
  <si>
    <t>0.8千円本数</t>
  </si>
  <si>
    <t>ＭＩＸ　Ｉ</t>
  </si>
  <si>
    <t>ＭＩＸ　Ｊ</t>
  </si>
  <si>
    <t>シングルス</t>
  </si>
  <si>
    <r>
      <t>1</t>
    </r>
    <r>
      <rPr>
        <sz val="10"/>
        <color indexed="8"/>
        <rFont val="ＭＳ Ｐゴシック"/>
        <family val="3"/>
      </rPr>
      <t>.2</t>
    </r>
    <r>
      <rPr>
        <sz val="10"/>
        <color indexed="8"/>
        <rFont val="ＭＳ Ｐゴシック"/>
        <family val="3"/>
      </rPr>
      <t>千円本数</t>
    </r>
  </si>
  <si>
    <t>0.8千円本数</t>
  </si>
  <si>
    <t>ダブルス</t>
  </si>
  <si>
    <t>千円本数</t>
  </si>
  <si>
    <t>0.8千円本数</t>
  </si>
  <si>
    <r>
      <t>1</t>
    </r>
    <r>
      <rPr>
        <sz val="10"/>
        <color indexed="8"/>
        <rFont val="ＭＳ Ｐゴシック"/>
        <family val="3"/>
      </rPr>
      <t>.2</t>
    </r>
    <r>
      <rPr>
        <sz val="10"/>
        <color indexed="8"/>
        <rFont val="ＭＳ Ｐゴシック"/>
        <family val="3"/>
      </rPr>
      <t>千円×本数</t>
    </r>
  </si>
  <si>
    <t>千円ｘ本数</t>
  </si>
  <si>
    <t>0.8千円ｘ本数</t>
  </si>
  <si>
    <t>↓</t>
  </si>
  <si>
    <t>区分</t>
  </si>
  <si>
    <t>種　　目</t>
  </si>
  <si>
    <t>ポイント</t>
  </si>
  <si>
    <t>ｇMS</t>
  </si>
  <si>
    <t>ｇWS</t>
  </si>
  <si>
    <t>ｈMS</t>
  </si>
  <si>
    <t>ｈWS</t>
  </si>
  <si>
    <t>ダブルスの級の入力リスト</t>
  </si>
  <si>
    <t>級</t>
  </si>
  <si>
    <t>男・女</t>
  </si>
  <si>
    <t>A</t>
  </si>
  <si>
    <t>AB</t>
  </si>
  <si>
    <t>BCDE</t>
  </si>
  <si>
    <t>CDE</t>
  </si>
  <si>
    <t>I</t>
  </si>
  <si>
    <t>J</t>
  </si>
  <si>
    <t>gMDab</t>
  </si>
  <si>
    <t>gMDcde</t>
  </si>
  <si>
    <t>hMDab</t>
  </si>
  <si>
    <t>hMDcde</t>
  </si>
  <si>
    <t>JhMDab</t>
  </si>
  <si>
    <t>JhMDcde</t>
  </si>
  <si>
    <t>gWDa</t>
  </si>
  <si>
    <t>gWDbcde</t>
  </si>
  <si>
    <t>hWDa</t>
  </si>
  <si>
    <t>hWDbcde</t>
  </si>
  <si>
    <t>JhWDa</t>
  </si>
  <si>
    <t>JhWDbcde</t>
  </si>
  <si>
    <t>gMixDi</t>
  </si>
  <si>
    <t>hMixDi</t>
  </si>
  <si>
    <t>JhMixDi</t>
  </si>
  <si>
    <t>gMixDJ</t>
  </si>
  <si>
    <t>hMixDJ</t>
  </si>
  <si>
    <t>JhMixDJ</t>
  </si>
  <si>
    <t>gMD45</t>
  </si>
  <si>
    <r>
      <rPr>
        <sz val="16"/>
        <color indexed="8"/>
        <rFont val="HGP創英角ｺﾞｼｯｸUB"/>
        <family val="3"/>
      </rPr>
      <t>大会参加申し込み用紙（県選・春季・冬季・会長杯・山トー）　　</t>
    </r>
    <r>
      <rPr>
        <sz val="16"/>
        <color indexed="8"/>
        <rFont val="ＭＳ Ｐゴシック"/>
        <family val="3"/>
      </rPr>
      <t>　　山梨県テニス協会</t>
    </r>
  </si>
  <si>
    <t>男シ</t>
  </si>
  <si>
    <t>女シ</t>
  </si>
  <si>
    <t>gMixI</t>
  </si>
  <si>
    <t>hMixI</t>
  </si>
  <si>
    <t>一般</t>
  </si>
  <si>
    <t>高校以下</t>
  </si>
  <si>
    <t>一般、高校以下</t>
  </si>
  <si>
    <t>2ﾍﾟｰｼﾞに
広げます</t>
  </si>
  <si>
    <t>本数ﾁｪｯｸ</t>
  </si>
  <si>
    <t>※切り取って提出するもの。全て書き込む（〃マークは禁止）</t>
  </si>
  <si>
    <t>男</t>
  </si>
  <si>
    <t>女</t>
  </si>
  <si>
    <t>一般</t>
  </si>
  <si>
    <t>高校</t>
  </si>
  <si>
    <t>中学以下</t>
  </si>
  <si>
    <t>区分：</t>
  </si>
  <si>
    <t>一般、高校、中学以下</t>
  </si>
  <si>
    <t>種別</t>
  </si>
  <si>
    <t>男子シングルス</t>
  </si>
  <si>
    <t>女子シングルス</t>
  </si>
  <si>
    <t>男子ダブルス</t>
  </si>
  <si>
    <t>女子ダブルス</t>
  </si>
  <si>
    <t>ミックスダブルス</t>
  </si>
  <si>
    <t>男子45ダブルス</t>
  </si>
  <si>
    <t>　　ページ拡張のマクロが組まれています。</t>
  </si>
  <si>
    <t>　　右側には入力内容がそのまま反映されます。</t>
  </si>
  <si>
    <t>４．選択が必要なセルはリストを使って下さい。</t>
  </si>
  <si>
    <t>　　表示された数字だけカウントされない入力があります。確認ください。</t>
  </si>
  <si>
    <t>　　対応していない組合せがあった場合は印刷後、手修正をお願いします。</t>
  </si>
  <si>
    <t>３．ページが不足した場合は拡張ボタンをクリックしてください。2ページになります。</t>
  </si>
  <si>
    <t>　　ただし、拡張できるのは「選手権ほか」のシートのみです。</t>
  </si>
  <si>
    <t>〈使い方と注意〉</t>
  </si>
  <si>
    <t>５．入力数と集計数が一致すると本数チェックに〇が表示されます。</t>
  </si>
  <si>
    <t>２．入力は左側の太線と二重線で囲まれた部分にお願いします。</t>
  </si>
  <si>
    <t>本数ﾁｪｯｸ</t>
  </si>
  <si>
    <t>以上</t>
  </si>
  <si>
    <t>Jr判定</t>
  </si>
  <si>
    <t>男３５シ</t>
  </si>
  <si>
    <t>男３５ダ</t>
  </si>
  <si>
    <t>男４５シ</t>
  </si>
  <si>
    <t>男４５ダ</t>
  </si>
  <si>
    <t>男５５シ</t>
  </si>
  <si>
    <t>男５５ダ</t>
  </si>
  <si>
    <t>MIX</t>
  </si>
  <si>
    <t>歳シ</t>
  </si>
  <si>
    <t>歳ダ</t>
  </si>
  <si>
    <t>　　アクティブセルの右側の□ をクリックまたはALTキーを押しながら↓でリストが表示されます。</t>
  </si>
  <si>
    <t>７．集計のための判定式が表の右側に非表示になっています。削除しないでください。</t>
  </si>
  <si>
    <t>　　入力規則にないデータを入力する場合は、データの入力規則をクリアして下さい。</t>
  </si>
  <si>
    <t>ｊhMS</t>
  </si>
  <si>
    <t>ｊhWS</t>
  </si>
  <si>
    <t>拡張</t>
  </si>
  <si>
    <t>性別</t>
  </si>
  <si>
    <t>性別</t>
  </si>
  <si>
    <t>M35Sh</t>
  </si>
  <si>
    <t>M35Sg</t>
  </si>
  <si>
    <t>メンテナンス情報</t>
  </si>
  <si>
    <t>１．入力データの判定</t>
  </si>
  <si>
    <t>　　誤入力あるいは入力されていない箇所がある場合、本数チェックにマイナスの数字が表示されます。</t>
  </si>
  <si>
    <t>６．区分のセルで"高校以下"、"高校"、"中学以下"を選択すると右側のセルの一部が赤に変わります。</t>
  </si>
  <si>
    <t>　　非表示になっている部分に関数か記述されています。</t>
  </si>
  <si>
    <t>　　例１）一般の男子シングルスAを判定する場合</t>
  </si>
  <si>
    <t>AND($C24="男",$I24="a",G24="男子シングルス",$D24="一般")</t>
  </si>
  <si>
    <t>性別：男、区分：一般、種別：男子シングルス、級：Aのすべてを満たすとTRUEを返します。</t>
  </si>
  <si>
    <t>OR(AND($C60="男",$C61="男",$D60="一般",$D61="一般",$G60="男子ダブルス",$I60="a")</t>
  </si>
  <si>
    <t>　　例２）一般の男子ダブルスAを判定する場合</t>
  </si>
  <si>
    <t>　　　AND（a,b,c）はaとbとcのすべての条件を満たしたときにTRUEを返します。</t>
  </si>
  <si>
    <t>　　　OR（a,b,c）は、aまたはbまたはcの条件のいずれかを満たした場合TRUEを返します。</t>
  </si>
  <si>
    <t>２．集計</t>
  </si>
  <si>
    <t>　　入力行の非表示部分に男子シングルスA、B、・・・、女子シングルスA、B、・・・等の判定式が</t>
  </si>
  <si>
    <t>　　列ごとに記述されています。</t>
  </si>
  <si>
    <t>　　例えば男子シングルスA（一般）を集計する場合、男子シングルスA（一般）列のTRUEを</t>
  </si>
  <si>
    <t>　　また、IF関数を使って未入力の場合は空白を返すようにしてあります。</t>
  </si>
  <si>
    <t>　　例）男子シングルスA</t>
  </si>
  <si>
    <t>IF(COUNTIF(U$24:U$58,TRUE)=0,"",COUNTIF(U$24:U$58,TRUE))</t>
  </si>
  <si>
    <t>　　「条件付き書式」のセルの強調表示ルールで数式を使って書式をコントロールしています。</t>
  </si>
  <si>
    <t>３．ジュニア判定</t>
  </si>
  <si>
    <t>　　ダンロップの書式で使用しています。</t>
  </si>
  <si>
    <t>　　COUNTIF関数を使って数えます。</t>
  </si>
  <si>
    <t>　　基本的な関数はAND関数とOR関数のみです。</t>
  </si>
  <si>
    <t>一般と一般、一般と高校以下、高校以下と一般の３通りを一般としています。</t>
  </si>
  <si>
    <t>　　OR関数を使って高校生または中学生以下をTRUEとしています。</t>
  </si>
  <si>
    <t>　　また、TRUEの場合はQのセルを「条件付き書式」のセルの強調表示ルールで数式を使って</t>
  </si>
  <si>
    <t>　　書式をコントロールすることで赤く表示させています。</t>
  </si>
  <si>
    <t xml:space="preserve">    ,AND($C60="男",$C61="男",$D60="一般",$D61="高校以下",$G60="男子ダブルス",$I60="a") </t>
  </si>
  <si>
    <t xml:space="preserve">    ,AND($C60="男",$C61="男",$D60="高校以下",$D61="一般",$G60="男子ダブルス",$I60="a"))</t>
  </si>
  <si>
    <t>１．ファイルを立ちあげた時、マクロを有効（コンテンツの有効化）にしてください。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</si>
</sst>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本&quot;"/>
    <numFmt numFmtId="177" formatCode="&quot;¥&quot;#,##0;[Red]&quot;¥&quot;#,##0"/>
    <numFmt numFmtId="178" formatCode="&quot;¥&quot;#,##0_);[Red]\(&quot;¥&quot;#,##0\)"/>
  </numFmts>
  <fonts count="67">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u val="single"/>
      <sz val="11"/>
      <color indexed="8"/>
      <name val="ＭＳ Ｐゴシック"/>
      <family val="3"/>
    </font>
    <font>
      <sz val="16"/>
      <color indexed="8"/>
      <name val="ＭＳ Ｐゴシック"/>
      <family val="3"/>
    </font>
    <font>
      <sz val="16"/>
      <color indexed="8"/>
      <name val="HGP創英角ｺﾞｼｯｸUB"/>
      <family val="3"/>
    </font>
    <font>
      <sz val="11"/>
      <color indexed="10"/>
      <name val="ＭＳ Ｐゴシック"/>
      <family val="3"/>
    </font>
    <font>
      <sz val="7"/>
      <color indexed="8"/>
      <name val="ＭＳ Ｐゴシック"/>
      <family val="3"/>
    </font>
    <font>
      <sz val="10"/>
      <color indexed="8"/>
      <name val="ＭＳ Ｐゴシック"/>
      <family val="3"/>
    </font>
    <font>
      <sz val="10"/>
      <color indexed="10"/>
      <name val="ＭＳ Ｐゴシック"/>
      <family val="3"/>
    </font>
    <font>
      <b/>
      <sz val="10"/>
      <color indexed="8"/>
      <name val="ＭＳ Ｐゴシック"/>
      <family val="3"/>
    </font>
    <font>
      <b/>
      <sz val="10"/>
      <color indexed="10"/>
      <name val="ＭＳ Ｐゴシック"/>
      <family val="3"/>
    </font>
    <font>
      <b/>
      <sz val="14"/>
      <color indexed="8"/>
      <name val="ＭＳ Ｐゴシック"/>
      <family val="3"/>
    </font>
    <font>
      <b/>
      <sz val="14"/>
      <color indexed="8"/>
      <name val="HGP創英角ｺﾞｼｯｸUB"/>
      <family val="3"/>
    </font>
    <font>
      <b/>
      <sz val="12"/>
      <color indexed="8"/>
      <name val="ＭＳ Ｐゴシック"/>
      <family val="3"/>
    </font>
    <font>
      <sz val="10"/>
      <name val="ＭＳ Ｐゴシック"/>
      <family val="3"/>
    </font>
    <font>
      <b/>
      <sz val="11"/>
      <name val="ＭＳ Ｐゴシック"/>
      <family val="3"/>
    </font>
    <font>
      <sz val="20"/>
      <color indexed="8"/>
      <name val="ＭＳ Ｐゴシック"/>
      <family val="3"/>
    </font>
    <font>
      <sz val="12"/>
      <color indexed="8"/>
      <name val="ＭＳ Ｐゴシック"/>
      <family val="3"/>
    </font>
    <font>
      <sz val="14"/>
      <color indexed="8"/>
      <name val="ＭＳ Ｐゴシック"/>
      <family val="3"/>
    </font>
    <font>
      <sz val="13"/>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22"/>
      <name val="ＭＳ Ｐゴシック"/>
      <family val="3"/>
    </font>
    <font>
      <sz val="6"/>
      <color indexed="8"/>
      <name val="ＭＳ Ｐゴシック"/>
      <family val="3"/>
    </font>
    <font>
      <b/>
      <sz val="9"/>
      <color indexed="10"/>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1"/>
      <name val="Calibri"/>
      <family val="3"/>
    </font>
    <font>
      <sz val="10"/>
      <color theme="1"/>
      <name val="Calibri"/>
      <family val="3"/>
    </font>
    <font>
      <sz val="10"/>
      <color rgb="FFFF0000"/>
      <name val="Calibri"/>
      <family val="3"/>
    </font>
    <font>
      <sz val="9"/>
      <color theme="1"/>
      <name val="Calibri"/>
      <family val="3"/>
    </font>
    <font>
      <sz val="11"/>
      <color theme="0" tint="-0.04997999966144562"/>
      <name val="Calibri"/>
      <family val="3"/>
    </font>
    <font>
      <sz val="6"/>
      <color theme="1"/>
      <name val="Calibri"/>
      <family val="3"/>
    </font>
    <font>
      <b/>
      <sz val="9"/>
      <color rgb="FFFF0000"/>
      <name val="Calibri"/>
      <family val="3"/>
    </font>
    <font>
      <b/>
      <sz val="10"/>
      <color theme="1"/>
      <name val="Calibri"/>
      <family val="3"/>
    </font>
    <font>
      <sz val="16"/>
      <color theme="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style="thin"/>
      <right style="thin"/>
      <top style="thin"/>
      <bottom style="thin"/>
    </border>
    <border>
      <left style="thin"/>
      <right style="thin"/>
      <top style="thin"/>
      <bottom/>
    </border>
    <border>
      <left style="thin"/>
      <right style="thin"/>
      <top style="double"/>
      <bottom style="thin"/>
    </border>
    <border>
      <left style="thin"/>
      <right>
        <color indexed="63"/>
      </right>
      <top style="thin"/>
      <bottom/>
    </border>
    <border>
      <left style="thin"/>
      <right>
        <color indexed="63"/>
      </right>
      <top>
        <color indexed="63"/>
      </top>
      <bottom>
        <color indexed="63"/>
      </bottom>
    </border>
    <border>
      <left style="thin"/>
      <right style="thin"/>
      <top style="dotted"/>
      <bottom style="thin"/>
    </border>
    <border>
      <left style="thin"/>
      <right style="double"/>
      <top style="thin"/>
      <bottom style="thin"/>
    </border>
    <border>
      <left style="thin"/>
      <right style="thin"/>
      <top style="thick"/>
      <bottom/>
    </border>
    <border>
      <left style="thin"/>
      <right style="double"/>
      <top style="thick"/>
      <bottom style="dotted"/>
    </border>
    <border>
      <left style="thin"/>
      <right style="double"/>
      <top/>
      <bottom style="thin"/>
    </border>
    <border>
      <left style="thin"/>
      <right style="double"/>
      <top style="thin"/>
      <bottom style="dotted"/>
    </border>
    <border>
      <left style="thin"/>
      <right style="thin"/>
      <top style="dotted"/>
      <bottom style="thick"/>
    </border>
    <border>
      <left style="thin"/>
      <right style="double"/>
      <top/>
      <bottom style="thick"/>
    </border>
    <border>
      <left style="thin"/>
      <right style="thin"/>
      <top style="thick"/>
      <bottom style="thin"/>
    </border>
    <border>
      <left/>
      <right/>
      <top style="thick"/>
      <bottom style="thin"/>
    </border>
    <border>
      <left style="thin"/>
      <right style="double"/>
      <top style="thick"/>
      <bottom style="thin"/>
    </border>
    <border>
      <left style="thin"/>
      <right style="thin"/>
      <top style="thin"/>
      <bottom style="thick"/>
    </border>
    <border>
      <left style="thin"/>
      <right style="double"/>
      <top style="thin"/>
      <bottom style="thick"/>
    </border>
    <border>
      <left/>
      <right style="thin"/>
      <top style="thin"/>
      <bottom style="thin"/>
    </border>
    <border>
      <left style="thin"/>
      <right style="thin"/>
      <top style="thin"/>
      <bottom style="double"/>
    </border>
    <border>
      <left style="thin"/>
      <right style="thin"/>
      <top style="double"/>
      <bottom/>
    </border>
    <border>
      <left style="thin"/>
      <right style="thin"/>
      <top/>
      <bottom style="thin"/>
    </border>
    <border>
      <left style="thin"/>
      <right style="medium"/>
      <top style="medium"/>
      <bottom style="mediumDashDotDot"/>
    </border>
    <border>
      <left style="thin"/>
      <right style="medium"/>
      <top/>
      <bottom style="medium"/>
    </border>
    <border>
      <left style="thin"/>
      <right style="thin"/>
      <top>
        <color indexed="63"/>
      </top>
      <bottom style="double"/>
    </border>
    <border>
      <left style="thin"/>
      <right style="thin"/>
      <top style="medium"/>
      <bottom style="mediumDashDotDot"/>
    </border>
    <border>
      <left style="thin"/>
      <right style="thin"/>
      <top/>
      <bottom style="medium"/>
    </border>
    <border>
      <left style="thin"/>
      <right style="thin"/>
      <top style="thick"/>
      <bottom style="mediumDashDotDot"/>
    </border>
    <border>
      <left style="thin"/>
      <right style="double"/>
      <top style="thick"/>
      <bottom style="mediumDashDotDot"/>
    </border>
    <border>
      <left style="thin"/>
      <right style="double"/>
      <top/>
      <bottom style="medium"/>
    </border>
    <border>
      <left style="thin"/>
      <right style="double"/>
      <top style="medium"/>
      <bottom style="mediumDashDotDot"/>
    </border>
    <border>
      <left style="thin"/>
      <right style="thin"/>
      <top/>
      <bottom style="thick"/>
    </border>
    <border>
      <left>
        <color indexed="63"/>
      </left>
      <right style="thin"/>
      <top style="medium"/>
      <bottom style="mediumDashDotDot"/>
    </border>
    <border>
      <left>
        <color indexed="63"/>
      </left>
      <right>
        <color indexed="63"/>
      </right>
      <top style="medium"/>
      <bottom>
        <color indexed="63"/>
      </bottom>
    </border>
    <border>
      <left>
        <color indexed="63"/>
      </left>
      <right style="thin"/>
      <top style="thin"/>
      <bottom style="double"/>
    </border>
    <border>
      <left style="double"/>
      <right/>
      <top style="thin"/>
      <bottom style="thin"/>
    </border>
    <border>
      <left style="thin"/>
      <right>
        <color indexed="63"/>
      </right>
      <top style="thin"/>
      <bottom style="double"/>
    </border>
    <border>
      <left style="thin"/>
      <right/>
      <top style="double"/>
      <bottom style="thin"/>
    </border>
    <border>
      <left/>
      <right style="thin"/>
      <top style="double"/>
      <bottom style="thin"/>
    </border>
    <border>
      <left style="thin"/>
      <right/>
      <top style="thin"/>
      <bottom style="thick"/>
    </border>
    <border>
      <left/>
      <right style="thin"/>
      <top style="thin"/>
      <bottom style="thick"/>
    </border>
    <border>
      <left style="thick"/>
      <right/>
      <top style="thin"/>
      <bottom style="thin"/>
    </border>
    <border>
      <left style="double"/>
      <right style="thin"/>
      <top style="thin"/>
      <bottom style="thin"/>
    </border>
    <border>
      <left>
        <color indexed="63"/>
      </left>
      <right style="thin"/>
      <top style="thin"/>
      <bottom>
        <color indexed="63"/>
      </bottom>
    </border>
    <border>
      <left style="thin"/>
      <right/>
      <top/>
      <bottom style="thin"/>
    </border>
    <border>
      <left/>
      <right style="thin"/>
      <top/>
      <bottom style="thin"/>
    </border>
    <border>
      <left style="thick"/>
      <right/>
      <top style="thick"/>
      <bottom style="thin"/>
    </border>
    <border>
      <left/>
      <right style="thin"/>
      <top style="thick"/>
      <bottom style="thin"/>
    </border>
    <border>
      <left style="thin"/>
      <right/>
      <top style="thick"/>
      <bottom style="thin"/>
    </border>
    <border>
      <left/>
      <right/>
      <top/>
      <bottom style="thin"/>
    </border>
    <border>
      <left style="thin"/>
      <right>
        <color indexed="63"/>
      </right>
      <top style="thick"/>
      <bottom/>
    </border>
    <border>
      <left>
        <color indexed="63"/>
      </left>
      <right style="thin"/>
      <top style="thick"/>
      <bottom>
        <color indexed="63"/>
      </bottom>
    </border>
    <border>
      <left style="thick"/>
      <right style="thin"/>
      <top/>
      <bottom style="thin"/>
    </border>
    <border>
      <left style="double"/>
      <right style="thin"/>
      <top style="dotted"/>
      <bottom style="thin"/>
    </border>
    <border>
      <left style="thick"/>
      <right style="thin"/>
      <top style="thick"/>
      <bottom style="dotted"/>
    </border>
    <border>
      <left style="thin"/>
      <right style="thin"/>
      <top style="thick"/>
      <bottom style="dotted"/>
    </border>
    <border>
      <left style="double"/>
      <right style="thin"/>
      <top style="thin"/>
      <bottom>
        <color indexed="63"/>
      </bottom>
    </border>
    <border>
      <left style="thick"/>
      <right style="thin"/>
      <top style="thin"/>
      <bottom style="dotted"/>
    </border>
    <border>
      <left style="thin"/>
      <right style="thin"/>
      <top style="thin"/>
      <bottom style="dotted"/>
    </border>
    <border>
      <left style="thin"/>
      <right/>
      <top style="thin"/>
      <bottom style="dotted"/>
    </border>
    <border>
      <left/>
      <right style="thin"/>
      <top style="thin"/>
      <bottom style="dotted"/>
    </border>
    <border>
      <left style="thin"/>
      <right>
        <color indexed="63"/>
      </right>
      <top style="dotted"/>
      <bottom style="thin"/>
    </border>
    <border>
      <left>
        <color indexed="63"/>
      </left>
      <right style="thin"/>
      <top style="dotted"/>
      <bottom style="thin"/>
    </border>
    <border>
      <left style="thin"/>
      <right/>
      <top/>
      <bottom style="thick"/>
    </border>
    <border>
      <left/>
      <right style="thin"/>
      <top/>
      <bottom style="thick"/>
    </border>
    <border>
      <left style="thick"/>
      <right style="thin"/>
      <top/>
      <bottom style="thick"/>
    </border>
    <border>
      <left style="thin"/>
      <right>
        <color indexed="63"/>
      </right>
      <top style="dotted"/>
      <bottom style="thick"/>
    </border>
    <border>
      <left>
        <color indexed="63"/>
      </left>
      <right style="thin"/>
      <top style="dotted"/>
      <bottom style="thick"/>
    </border>
    <border>
      <left style="thick"/>
      <right/>
      <top style="thin"/>
      <bottom style="thick"/>
    </border>
    <border>
      <left>
        <color indexed="63"/>
      </left>
      <right>
        <color indexed="63"/>
      </right>
      <top style="double"/>
      <bottom style="thin"/>
    </border>
    <border>
      <left style="thin"/>
      <right>
        <color indexed="63"/>
      </right>
      <top style="medium"/>
      <bottom>
        <color indexed="63"/>
      </bottom>
    </border>
    <border>
      <left>
        <color indexed="63"/>
      </left>
      <right style="thin"/>
      <top style="medium"/>
      <bottom>
        <color indexed="63"/>
      </bottom>
    </border>
    <border>
      <left style="thin"/>
      <right/>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color indexed="63"/>
      </top>
      <bottom style="thick"/>
    </border>
    <border>
      <left style="thick"/>
      <right style="thin"/>
      <top style="thin"/>
      <bottom style="thin"/>
    </border>
    <border>
      <left>
        <color indexed="63"/>
      </left>
      <right>
        <color indexed="63"/>
      </right>
      <top style="thick"/>
      <bottom>
        <color indexed="63"/>
      </bottom>
    </border>
    <border>
      <left style="thick"/>
      <right style="thin"/>
      <top style="thin"/>
      <bottom style="thick"/>
    </border>
    <border>
      <left style="thin"/>
      <right style="thin"/>
      <top style="medium"/>
      <bottom>
        <color indexed="63"/>
      </bottom>
    </border>
    <border>
      <left style="thick"/>
      <right style="thin"/>
      <top style="thick"/>
      <bottom style="mediumDashDotDot"/>
    </border>
    <border>
      <left style="double"/>
      <right>
        <color indexed="63"/>
      </right>
      <top style="medium"/>
      <bottom style="mediumDashDotDot"/>
    </border>
    <border>
      <left>
        <color indexed="63"/>
      </left>
      <right>
        <color indexed="63"/>
      </right>
      <top style="medium"/>
      <bottom style="mediumDashDotDot"/>
    </border>
    <border>
      <left style="thick"/>
      <right style="thin"/>
      <top/>
      <bottom style="medium"/>
    </border>
    <border>
      <left style="double"/>
      <right style="thin"/>
      <top/>
      <bottom style="medium"/>
    </border>
    <border>
      <left style="thick"/>
      <right style="thin"/>
      <top style="medium"/>
      <bottom style="mediumDashDotDot"/>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32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10" xfId="0" applyBorder="1" applyAlignment="1">
      <alignment vertical="center"/>
    </xf>
    <xf numFmtId="0" fontId="57" fillId="0" borderId="12" xfId="0" applyFont="1" applyBorder="1" applyAlignment="1">
      <alignment horizontal="center" vertical="center"/>
    </xf>
    <xf numFmtId="0" fontId="58" fillId="0" borderId="12" xfId="0" applyFont="1" applyBorder="1" applyAlignment="1">
      <alignment vertical="center"/>
    </xf>
    <xf numFmtId="0" fontId="0" fillId="0" borderId="11" xfId="0" applyBorder="1" applyAlignment="1">
      <alignment vertical="center"/>
    </xf>
    <xf numFmtId="0" fontId="0" fillId="0" borderId="13" xfId="0" applyBorder="1" applyAlignment="1">
      <alignment horizontal="center" vertical="center"/>
    </xf>
    <xf numFmtId="0" fontId="58" fillId="0" borderId="13" xfId="0" applyFont="1" applyBorder="1" applyAlignment="1">
      <alignment vertical="center"/>
    </xf>
    <xf numFmtId="0" fontId="0" fillId="0" borderId="12" xfId="0" applyBorder="1" applyAlignment="1">
      <alignment vertical="center"/>
    </xf>
    <xf numFmtId="176" fontId="48" fillId="0" borderId="12" xfId="0" applyNumberFormat="1" applyFont="1" applyBorder="1" applyAlignment="1">
      <alignment horizontal="right" vertical="center"/>
    </xf>
    <xf numFmtId="0" fontId="52" fillId="0" borderId="0" xfId="0" applyFont="1" applyAlignment="1">
      <alignment horizontal="right" vertical="center"/>
    </xf>
    <xf numFmtId="0" fontId="52" fillId="0" borderId="0" xfId="0" applyFont="1" applyAlignment="1">
      <alignment vertical="center"/>
    </xf>
    <xf numFmtId="176" fontId="59" fillId="0" borderId="12" xfId="0" applyNumberFormat="1" applyFont="1" applyBorder="1" applyAlignment="1">
      <alignment horizontal="right" vertical="center"/>
    </xf>
    <xf numFmtId="177" fontId="59" fillId="0" borderId="12" xfId="0" applyNumberFormat="1" applyFont="1" applyBorder="1" applyAlignment="1">
      <alignment horizontal="right" vertical="center"/>
    </xf>
    <xf numFmtId="5" fontId="59" fillId="0" borderId="12" xfId="0" applyNumberFormat="1" applyFont="1" applyBorder="1" applyAlignment="1">
      <alignment horizontal="right" vertical="center"/>
    </xf>
    <xf numFmtId="176" fontId="59" fillId="0" borderId="14" xfId="0" applyNumberFormat="1" applyFont="1" applyBorder="1" applyAlignment="1">
      <alignment horizontal="right" vertical="center"/>
    </xf>
    <xf numFmtId="0" fontId="0" fillId="0" borderId="12" xfId="0" applyBorder="1" applyAlignment="1">
      <alignment horizontal="center" vertical="center"/>
    </xf>
    <xf numFmtId="0" fontId="0" fillId="0" borderId="10" xfId="0" applyBorder="1" applyAlignment="1">
      <alignment horizontal="center" vertical="center"/>
    </xf>
    <xf numFmtId="0" fontId="58" fillId="0" borderId="12" xfId="0" applyFont="1" applyBorder="1" applyAlignment="1">
      <alignment horizontal="center" vertical="center"/>
    </xf>
    <xf numFmtId="0" fontId="0" fillId="0" borderId="12" xfId="0" applyBorder="1" applyAlignment="1">
      <alignment horizontal="center" vertical="center"/>
    </xf>
    <xf numFmtId="176" fontId="48" fillId="0" borderId="10" xfId="0" applyNumberFormat="1" applyFont="1" applyBorder="1" applyAlignment="1">
      <alignment horizontal="right" vertical="center"/>
    </xf>
    <xf numFmtId="176" fontId="48" fillId="0" borderId="15" xfId="0" applyNumberFormat="1" applyFont="1" applyBorder="1" applyAlignment="1">
      <alignment horizontal="right" vertical="center"/>
    </xf>
    <xf numFmtId="0" fontId="0" fillId="0" borderId="16" xfId="0" applyBorder="1" applyAlignment="1">
      <alignment vertical="center"/>
    </xf>
    <xf numFmtId="0" fontId="52" fillId="0" borderId="16" xfId="0" applyFont="1" applyBorder="1" applyAlignment="1">
      <alignment horizontal="center" vertical="center"/>
    </xf>
    <xf numFmtId="0" fontId="57" fillId="0" borderId="16" xfId="0" applyFont="1" applyBorder="1" applyAlignment="1">
      <alignment horizontal="center" vertical="center"/>
    </xf>
    <xf numFmtId="0" fontId="0" fillId="0" borderId="16" xfId="0" applyBorder="1" applyAlignment="1">
      <alignment horizontal="center" vertical="center"/>
    </xf>
    <xf numFmtId="0" fontId="0" fillId="0" borderId="0" xfId="0" applyAlignment="1">
      <alignment vertical="center"/>
    </xf>
    <xf numFmtId="0" fontId="0" fillId="0" borderId="11" xfId="0" applyBorder="1" applyAlignment="1">
      <alignment horizontal="center" vertical="center"/>
    </xf>
    <xf numFmtId="0" fontId="0" fillId="0" borderId="0" xfId="0"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Alignment="1">
      <alignment vertical="center"/>
    </xf>
    <xf numFmtId="0" fontId="0" fillId="0" borderId="13" xfId="0" applyBorder="1" applyAlignment="1">
      <alignment vertical="center"/>
    </xf>
    <xf numFmtId="0" fontId="0" fillId="0" borderId="17" xfId="0" applyBorder="1" applyAlignment="1">
      <alignment horizontal="center" vertical="center"/>
    </xf>
    <xf numFmtId="0" fontId="0" fillId="0" borderId="17" xfId="0" applyBorder="1" applyAlignment="1">
      <alignment vertical="center"/>
    </xf>
    <xf numFmtId="0" fontId="58" fillId="0" borderId="16" xfId="0" applyFont="1" applyBorder="1" applyAlignment="1">
      <alignment horizontal="center" vertical="center"/>
    </xf>
    <xf numFmtId="0" fontId="0" fillId="0" borderId="0" xfId="0" applyAlignment="1">
      <alignment vertical="center"/>
    </xf>
    <xf numFmtId="0" fontId="0" fillId="0" borderId="0" xfId="0" applyAlignment="1">
      <alignment vertical="center"/>
    </xf>
    <xf numFmtId="0" fontId="0" fillId="0" borderId="12" xfId="0" applyBorder="1" applyAlignment="1">
      <alignment vertical="center"/>
    </xf>
    <xf numFmtId="0" fontId="0" fillId="0" borderId="12" xfId="0" applyBorder="1" applyAlignment="1">
      <alignment horizontal="center" vertical="center"/>
    </xf>
    <xf numFmtId="0" fontId="0" fillId="0" borderId="0" xfId="0" applyAlignment="1">
      <alignment vertical="center"/>
    </xf>
    <xf numFmtId="0" fontId="0" fillId="0" borderId="13" xfId="0" applyBorder="1" applyAlignment="1">
      <alignment horizontal="center" vertical="center"/>
    </xf>
    <xf numFmtId="0" fontId="0" fillId="0" borderId="18" xfId="0" applyBorder="1" applyAlignment="1">
      <alignment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0" xfId="0" applyBorder="1" applyAlignment="1">
      <alignment vertical="center"/>
    </xf>
    <xf numFmtId="0" fontId="0" fillId="0" borderId="0" xfId="0" applyAlignment="1">
      <alignment vertical="center"/>
    </xf>
    <xf numFmtId="0" fontId="13" fillId="0" borderId="0" xfId="0" applyFont="1" applyBorder="1" applyAlignment="1">
      <alignment vertical="center"/>
    </xf>
    <xf numFmtId="0" fontId="15" fillId="0" borderId="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57" fillId="0" borderId="10" xfId="0" applyFont="1" applyBorder="1" applyAlignment="1">
      <alignment horizontal="center" vertical="center"/>
    </xf>
    <xf numFmtId="0" fontId="9" fillId="0" borderId="12" xfId="0" applyFont="1" applyBorder="1" applyAlignment="1">
      <alignment vertical="center"/>
    </xf>
    <xf numFmtId="176" fontId="7" fillId="0" borderId="30" xfId="0" applyNumberFormat="1" applyFont="1" applyBorder="1" applyAlignment="1">
      <alignment horizontal="right" vertical="center"/>
    </xf>
    <xf numFmtId="176" fontId="7" fillId="0" borderId="12" xfId="0" applyNumberFormat="1" applyFont="1" applyBorder="1" applyAlignment="1">
      <alignment horizontal="right" vertical="center"/>
    </xf>
    <xf numFmtId="0" fontId="9" fillId="0" borderId="10" xfId="0" applyFont="1" applyBorder="1" applyAlignment="1">
      <alignment vertical="center"/>
    </xf>
    <xf numFmtId="0" fontId="9" fillId="0" borderId="13" xfId="0" applyFont="1" applyBorder="1" applyAlignment="1">
      <alignment vertical="center"/>
    </xf>
    <xf numFmtId="176" fontId="7" fillId="0" borderId="13" xfId="0" applyNumberFormat="1" applyFont="1" applyBorder="1" applyAlignment="1">
      <alignment horizontal="right" vertical="center"/>
    </xf>
    <xf numFmtId="0" fontId="9" fillId="0" borderId="13" xfId="0" applyFont="1" applyBorder="1" applyAlignment="1">
      <alignment horizontal="right" vertical="center"/>
    </xf>
    <xf numFmtId="176" fontId="7" fillId="0" borderId="31" xfId="0" applyNumberFormat="1" applyFont="1" applyBorder="1" applyAlignment="1">
      <alignment horizontal="right" vertical="center"/>
    </xf>
    <xf numFmtId="176" fontId="10" fillId="0" borderId="32" xfId="0" applyNumberFormat="1" applyFont="1" applyBorder="1" applyAlignment="1">
      <alignment horizontal="right" vertical="center"/>
    </xf>
    <xf numFmtId="176" fontId="10" fillId="0" borderId="14" xfId="0" applyNumberFormat="1" applyFont="1" applyBorder="1" applyAlignment="1">
      <alignment horizontal="right" vertical="center"/>
    </xf>
    <xf numFmtId="176" fontId="10" fillId="0" borderId="12" xfId="0" applyNumberFormat="1" applyFont="1" applyBorder="1" applyAlignment="1">
      <alignment horizontal="right" vertical="center"/>
    </xf>
    <xf numFmtId="3" fontId="10" fillId="0" borderId="33" xfId="0" applyNumberFormat="1" applyFont="1" applyBorder="1" applyAlignment="1">
      <alignment horizontal="right" vertical="center"/>
    </xf>
    <xf numFmtId="3" fontId="10" fillId="0" borderId="12" xfId="0" applyNumberFormat="1" applyFont="1" applyBorder="1" applyAlignment="1">
      <alignment horizontal="right" vertical="center"/>
    </xf>
    <xf numFmtId="0" fontId="17" fillId="0" borderId="0" xfId="0" applyFont="1" applyAlignment="1">
      <alignment/>
    </xf>
    <xf numFmtId="0" fontId="0" fillId="0" borderId="0" xfId="0" applyAlignment="1">
      <alignment/>
    </xf>
    <xf numFmtId="0" fontId="60" fillId="0" borderId="12" xfId="0" applyFont="1" applyBorder="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0" fillId="0" borderId="0" xfId="0" applyBorder="1" applyAlignment="1">
      <alignment vertical="center"/>
    </xf>
    <xf numFmtId="0" fontId="19" fillId="0" borderId="12" xfId="0" applyFont="1" applyBorder="1" applyAlignment="1">
      <alignment horizontal="center" vertical="center"/>
    </xf>
    <xf numFmtId="0" fontId="18" fillId="0" borderId="0" xfId="0" applyFont="1" applyAlignment="1">
      <alignment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3" fillId="0" borderId="0" xfId="0" applyFont="1" applyAlignment="1">
      <alignment vertical="center"/>
    </xf>
    <xf numFmtId="0" fontId="58" fillId="0" borderId="10" xfId="0" applyFont="1" applyBorder="1" applyAlignment="1">
      <alignment vertical="center"/>
    </xf>
    <xf numFmtId="0" fontId="57" fillId="0" borderId="13" xfId="0" applyFont="1" applyBorder="1" applyAlignment="1">
      <alignment horizontal="center" vertical="center"/>
    </xf>
    <xf numFmtId="176" fontId="48" fillId="0" borderId="30" xfId="0" applyNumberFormat="1" applyFont="1" applyBorder="1" applyAlignment="1">
      <alignment horizontal="right" vertical="center"/>
    </xf>
    <xf numFmtId="0" fontId="9" fillId="0" borderId="10" xfId="0" applyFont="1" applyBorder="1" applyAlignment="1">
      <alignment horizontal="right" vertical="center"/>
    </xf>
    <xf numFmtId="0" fontId="58" fillId="0" borderId="12" xfId="0" applyFont="1" applyBorder="1" applyAlignment="1">
      <alignment horizontal="center" vertical="center"/>
    </xf>
    <xf numFmtId="0" fontId="58" fillId="0" borderId="28" xfId="0" applyFont="1" applyBorder="1" applyAlignment="1">
      <alignment horizontal="center" vertical="center"/>
    </xf>
    <xf numFmtId="0" fontId="58" fillId="0" borderId="19" xfId="0" applyFont="1" applyBorder="1" applyAlignment="1">
      <alignment horizontal="center" vertical="center"/>
    </xf>
    <xf numFmtId="0" fontId="58" fillId="0" borderId="17" xfId="0" applyFont="1" applyBorder="1" applyAlignment="1">
      <alignment horizontal="center" vertical="center"/>
    </xf>
    <xf numFmtId="0" fontId="58" fillId="0" borderId="13" xfId="0" applyFont="1" applyBorder="1" applyAlignment="1">
      <alignment horizontal="center" vertical="center"/>
    </xf>
    <xf numFmtId="0" fontId="58" fillId="0" borderId="23" xfId="0" applyFont="1" applyBorder="1" applyAlignment="1">
      <alignment horizontal="center" vertical="center"/>
    </xf>
    <xf numFmtId="0" fontId="0" fillId="0" borderId="12" xfId="0" applyFill="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36"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6" xfId="0" applyFill="1" applyBorder="1" applyAlignment="1">
      <alignment horizontal="center" vertical="center"/>
    </xf>
    <xf numFmtId="0" fontId="0" fillId="33" borderId="36" xfId="0" applyFill="1" applyBorder="1" applyAlignment="1">
      <alignment horizontal="center" vertical="center"/>
    </xf>
    <xf numFmtId="0" fontId="61" fillId="33" borderId="12" xfId="0" applyFont="1" applyFill="1" applyBorder="1" applyAlignment="1">
      <alignment horizontal="center" vertical="center"/>
    </xf>
    <xf numFmtId="0" fontId="0" fillId="33" borderId="31" xfId="0" applyFill="1" applyBorder="1" applyAlignment="1">
      <alignment horizontal="center" vertical="center"/>
    </xf>
    <xf numFmtId="0" fontId="62" fillId="0" borderId="16" xfId="0" applyFont="1" applyBorder="1" applyAlignment="1">
      <alignment horizontal="center" vertical="center" wrapText="1"/>
    </xf>
    <xf numFmtId="0" fontId="60" fillId="0" borderId="16" xfId="0" applyFont="1" applyBorder="1" applyAlignment="1">
      <alignment horizontal="center" vertical="center"/>
    </xf>
    <xf numFmtId="0" fontId="0" fillId="0" borderId="12" xfId="0" applyBorder="1" applyAlignment="1">
      <alignment horizontal="center" vertical="center"/>
    </xf>
    <xf numFmtId="176" fontId="7" fillId="33" borderId="12" xfId="0" applyNumberFormat="1" applyFont="1" applyFill="1" applyBorder="1" applyAlignment="1">
      <alignment horizontal="right" vertical="center"/>
    </xf>
    <xf numFmtId="176" fontId="7" fillId="33" borderId="31" xfId="0" applyNumberFormat="1" applyFont="1" applyFill="1" applyBorder="1" applyAlignment="1">
      <alignment horizontal="right" vertical="center"/>
    </xf>
    <xf numFmtId="0" fontId="58" fillId="0" borderId="12" xfId="0" applyFont="1" applyBorder="1" applyAlignment="1">
      <alignment horizontal="center" vertical="center"/>
    </xf>
    <xf numFmtId="0" fontId="20" fillId="0" borderId="12"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19" fillId="0" borderId="18" xfId="0" applyFont="1" applyBorder="1" applyAlignment="1">
      <alignment horizontal="center" vertical="center"/>
    </xf>
    <xf numFmtId="0" fontId="20" fillId="0" borderId="28"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20"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20" fillId="0" borderId="43" xfId="0" applyFont="1" applyBorder="1" applyAlignment="1">
      <alignment horizontal="center" vertical="center"/>
    </xf>
    <xf numFmtId="0" fontId="19" fillId="0" borderId="24" xfId="0" applyFont="1" applyBorder="1" applyAlignment="1">
      <alignment horizontal="center" vertical="center"/>
    </xf>
    <xf numFmtId="0" fontId="63" fillId="0" borderId="0" xfId="0" applyFont="1" applyAlignment="1">
      <alignment vertical="center"/>
    </xf>
    <xf numFmtId="0" fontId="0" fillId="0" borderId="30" xfId="0" applyBorder="1" applyAlignment="1">
      <alignment horizontal="center" vertical="center"/>
    </xf>
    <xf numFmtId="0" fontId="0" fillId="0" borderId="0" xfId="0"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58" fillId="0" borderId="30" xfId="0" applyFont="1" applyBorder="1" applyAlignment="1">
      <alignment horizontal="center" vertical="center"/>
    </xf>
    <xf numFmtId="176" fontId="48" fillId="0" borderId="30" xfId="0" applyNumberFormat="1" applyFont="1" applyBorder="1" applyAlignment="1">
      <alignment horizontal="center" vertical="center"/>
    </xf>
    <xf numFmtId="0" fontId="64" fillId="0" borderId="30" xfId="0" applyFont="1" applyBorder="1" applyAlignment="1">
      <alignment horizontal="center" vertical="center"/>
    </xf>
    <xf numFmtId="0" fontId="0" fillId="0" borderId="0" xfId="0" applyAlignment="1">
      <alignment horizontal="center" vertical="center" shrinkToFit="1"/>
    </xf>
    <xf numFmtId="0" fontId="0" fillId="0" borderId="11" xfId="0"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5" fillId="0" borderId="44" xfId="0" applyFont="1" applyBorder="1" applyAlignment="1">
      <alignment horizontal="left" vertical="center"/>
    </xf>
    <xf numFmtId="0" fontId="5" fillId="0" borderId="38" xfId="0" applyFont="1" applyBorder="1" applyAlignment="1">
      <alignment horizontal="left" vertical="center"/>
    </xf>
    <xf numFmtId="0" fontId="18" fillId="0" borderId="45" xfId="0" applyFont="1" applyBorder="1" applyAlignment="1">
      <alignment horizontal="left" vertical="center"/>
    </xf>
    <xf numFmtId="0" fontId="0" fillId="0" borderId="12" xfId="0" applyBorder="1" applyAlignment="1">
      <alignment horizontal="center" vertical="center"/>
    </xf>
    <xf numFmtId="0" fontId="18" fillId="0" borderId="0" xfId="0" applyFont="1" applyAlignment="1">
      <alignment horizontal="center" vertical="center" shrinkToFit="1"/>
    </xf>
    <xf numFmtId="0" fontId="5" fillId="0" borderId="10" xfId="0" applyFont="1" applyBorder="1" applyAlignment="1">
      <alignment horizontal="lef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176" fontId="7" fillId="0" borderId="0" xfId="0" applyNumberFormat="1" applyFont="1" applyBorder="1" applyAlignment="1">
      <alignment horizontal="right" vertical="center"/>
    </xf>
    <xf numFmtId="0" fontId="0" fillId="0" borderId="0" xfId="0" applyBorder="1" applyAlignment="1">
      <alignment horizontal="right" vertical="center"/>
    </xf>
    <xf numFmtId="0" fontId="19" fillId="0" borderId="0" xfId="0" applyFont="1" applyBorder="1" applyAlignment="1">
      <alignment horizontal="center" vertical="center"/>
    </xf>
    <xf numFmtId="0" fontId="58" fillId="0" borderId="30" xfId="0" applyFont="1" applyBorder="1" applyAlignment="1">
      <alignment horizontal="right" vertical="center"/>
    </xf>
    <xf numFmtId="0" fontId="58" fillId="0" borderId="46" xfId="0" applyFont="1" applyBorder="1" applyAlignment="1">
      <alignment horizontal="right" vertical="center"/>
    </xf>
    <xf numFmtId="0" fontId="21" fillId="0" borderId="12"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43" xfId="0" applyFont="1" applyBorder="1" applyAlignment="1">
      <alignment horizontal="center" vertical="center" wrapText="1"/>
    </xf>
    <xf numFmtId="0" fontId="0" fillId="0" borderId="0" xfId="0" applyAlignment="1">
      <alignment vertical="center"/>
    </xf>
    <xf numFmtId="0" fontId="0" fillId="0" borderId="0" xfId="0" applyAlignment="1">
      <alignment vertical="center"/>
    </xf>
    <xf numFmtId="0" fontId="60"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6" fontId="59" fillId="0" borderId="10" xfId="0" applyNumberFormat="1" applyFont="1" applyBorder="1" applyAlignment="1">
      <alignment horizontal="right" vertical="center"/>
    </xf>
    <xf numFmtId="6" fontId="59" fillId="0" borderId="30" xfId="0" applyNumberFormat="1" applyFont="1" applyBorder="1" applyAlignment="1">
      <alignment horizontal="right" vertical="center"/>
    </xf>
    <xf numFmtId="0" fontId="57" fillId="0" borderId="10" xfId="0" applyFont="1" applyBorder="1" applyAlignment="1">
      <alignment horizontal="center" vertical="center"/>
    </xf>
    <xf numFmtId="0" fontId="57" fillId="0" borderId="30" xfId="0" applyFont="1" applyBorder="1" applyAlignment="1">
      <alignment horizontal="center" vertical="center"/>
    </xf>
    <xf numFmtId="5" fontId="59" fillId="0" borderId="10" xfId="0" applyNumberFormat="1" applyFont="1" applyBorder="1" applyAlignment="1">
      <alignment horizontal="right" vertical="center"/>
    </xf>
    <xf numFmtId="0" fontId="0" fillId="0" borderId="30" xfId="0" applyBorder="1" applyAlignment="1">
      <alignment vertical="center"/>
    </xf>
    <xf numFmtId="0" fontId="58" fillId="0" borderId="10"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6" xfId="0" applyBorder="1" applyAlignment="1">
      <alignment horizontal="center" vertical="center"/>
    </xf>
    <xf numFmtId="176" fontId="59" fillId="0" borderId="49" xfId="0" applyNumberFormat="1" applyFont="1" applyBorder="1" applyAlignment="1">
      <alignment horizontal="right" vertical="center"/>
    </xf>
    <xf numFmtId="176" fontId="59" fillId="0" borderId="50" xfId="0" applyNumberFormat="1" applyFont="1" applyBorder="1" applyAlignment="1">
      <alignment horizontal="right" vertical="center"/>
    </xf>
    <xf numFmtId="176" fontId="59" fillId="0" borderId="10" xfId="0" applyNumberFormat="1" applyFont="1" applyBorder="1" applyAlignment="1">
      <alignment horizontal="right" vertical="center"/>
    </xf>
    <xf numFmtId="176" fontId="59" fillId="0" borderId="30" xfId="0" applyNumberFormat="1" applyFont="1" applyBorder="1" applyAlignment="1">
      <alignment horizontal="righ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0" xfId="0" applyAlignment="1">
      <alignment vertical="center"/>
    </xf>
    <xf numFmtId="0" fontId="0" fillId="0" borderId="53" xfId="0" applyBorder="1" applyAlignment="1">
      <alignment horizontal="center" vertical="center" shrinkToFit="1"/>
    </xf>
    <xf numFmtId="0" fontId="0" fillId="0" borderId="30" xfId="0" applyBorder="1" applyAlignment="1">
      <alignment horizontal="center" vertical="center" shrinkToFit="1"/>
    </xf>
    <xf numFmtId="0" fontId="0" fillId="0" borderId="10" xfId="0" applyFont="1" applyBorder="1" applyAlignment="1">
      <alignment horizontal="center" vertical="center"/>
    </xf>
    <xf numFmtId="0" fontId="0" fillId="0" borderId="30" xfId="0" applyFont="1" applyBorder="1" applyAlignment="1">
      <alignment horizontal="center" vertical="center"/>
    </xf>
    <xf numFmtId="0" fontId="0" fillId="0" borderId="12" xfId="0" applyNumberFormat="1" applyBorder="1" applyAlignment="1">
      <alignment horizontal="center" vertical="center" shrinkToFit="1"/>
    </xf>
    <xf numFmtId="0" fontId="0" fillId="0" borderId="54" xfId="0"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vertical="center"/>
    </xf>
    <xf numFmtId="0" fontId="0" fillId="0" borderId="0" xfId="0" applyBorder="1" applyAlignment="1">
      <alignment vertical="center"/>
    </xf>
    <xf numFmtId="0" fontId="0" fillId="0" borderId="13" xfId="0"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12" xfId="0"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5" fillId="0" borderId="0" xfId="0" applyFont="1" applyAlignment="1">
      <alignment horizontal="center" vertical="center"/>
    </xf>
    <xf numFmtId="0" fontId="65" fillId="0" borderId="0" xfId="0" applyFont="1" applyAlignment="1">
      <alignment horizontal="center" vertical="center"/>
    </xf>
    <xf numFmtId="0" fontId="65" fillId="0" borderId="61" xfId="0" applyFont="1" applyBorder="1" applyAlignment="1">
      <alignment horizontal="center" vertical="center"/>
    </xf>
    <xf numFmtId="0" fontId="65" fillId="0" borderId="0" xfId="0" applyFont="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10" xfId="0" applyFill="1" applyBorder="1" applyAlignment="1">
      <alignment horizontal="center" vertical="center"/>
    </xf>
    <xf numFmtId="0" fontId="0" fillId="0" borderId="30" xfId="0" applyFill="1" applyBorder="1" applyAlignment="1">
      <alignment horizontal="center" vertical="center"/>
    </xf>
    <xf numFmtId="0" fontId="58" fillId="0" borderId="49" xfId="0" applyFont="1" applyBorder="1" applyAlignment="1">
      <alignment horizontal="center" vertical="center"/>
    </xf>
    <xf numFmtId="0" fontId="0" fillId="0" borderId="50" xfId="0" applyBorder="1" applyAlignment="1">
      <alignment horizontal="center" vertical="center"/>
    </xf>
    <xf numFmtId="0" fontId="0" fillId="0" borderId="10" xfId="0" applyBorder="1" applyAlignment="1">
      <alignment horizontal="center" vertical="center" shrinkToFi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shrinkToFit="1"/>
    </xf>
    <xf numFmtId="0" fontId="0" fillId="0" borderId="33" xfId="0" applyBorder="1" applyAlignment="1">
      <alignment horizontal="center" vertical="center" shrinkToFit="1"/>
    </xf>
    <xf numFmtId="0" fontId="0" fillId="0" borderId="65" xfId="0" applyBorder="1" applyAlignment="1">
      <alignment horizontal="center" vertical="center" shrinkToFit="1"/>
    </xf>
    <xf numFmtId="0" fontId="0" fillId="0" borderId="17" xfId="0" applyBorder="1" applyAlignment="1">
      <alignment horizontal="center" vertical="center" shrinkToFit="1"/>
    </xf>
    <xf numFmtId="0" fontId="0" fillId="0" borderId="17" xfId="0" applyNumberFormat="1" applyBorder="1" applyAlignment="1">
      <alignment horizontal="center" vertical="center" shrinkToFit="1"/>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13" xfId="0"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13" xfId="0" applyNumberFormat="1"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0" fillId="0" borderId="6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8"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58" fillId="0" borderId="14" xfId="0" applyFont="1" applyBorder="1" applyAlignment="1">
      <alignment horizontal="center" vertical="center"/>
    </xf>
    <xf numFmtId="0" fontId="58" fillId="0" borderId="12" xfId="0" applyFont="1" applyBorder="1" applyAlignment="1">
      <alignment horizontal="center" vertical="center"/>
    </xf>
    <xf numFmtId="0" fontId="64" fillId="0" borderId="10" xfId="0" applyFont="1" applyBorder="1" applyAlignment="1">
      <alignment horizontal="center" vertical="center"/>
    </xf>
    <xf numFmtId="0" fontId="0" fillId="0" borderId="28" xfId="0" applyBorder="1" applyAlignment="1">
      <alignment horizontal="center" vertical="center" shrinkToFit="1"/>
    </xf>
    <xf numFmtId="0" fontId="64" fillId="0" borderId="49" xfId="0" applyFont="1" applyBorder="1" applyAlignment="1">
      <alignment horizontal="center" vertical="center"/>
    </xf>
    <xf numFmtId="0" fontId="0" fillId="0" borderId="80" xfId="0" applyBorder="1" applyAlignment="1">
      <alignment horizontal="center" vertical="center" shrinkToFit="1"/>
    </xf>
    <xf numFmtId="0" fontId="0" fillId="0" borderId="52" xfId="0" applyBorder="1" applyAlignment="1">
      <alignment horizontal="center" vertical="center" shrinkToFit="1"/>
    </xf>
    <xf numFmtId="0" fontId="52" fillId="0" borderId="10" xfId="0" applyFont="1" applyBorder="1" applyAlignment="1">
      <alignment horizontal="center" vertical="center"/>
    </xf>
    <xf numFmtId="0" fontId="0" fillId="0" borderId="50" xfId="0" applyBorder="1" applyAlignment="1">
      <alignmen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30" xfId="0" applyFont="1" applyBorder="1" applyAlignment="1">
      <alignment horizontal="center" vertical="center"/>
    </xf>
    <xf numFmtId="176" fontId="7" fillId="0" borderId="10" xfId="0" applyNumberFormat="1" applyFont="1" applyBorder="1" applyAlignment="1">
      <alignment horizontal="right" vertical="center"/>
    </xf>
    <xf numFmtId="176" fontId="7" fillId="0" borderId="30" xfId="0" applyNumberFormat="1" applyFont="1" applyBorder="1" applyAlignment="1">
      <alignment horizontal="right" vertical="center"/>
    </xf>
    <xf numFmtId="176" fontId="7" fillId="0" borderId="48" xfId="0" applyNumberFormat="1" applyFont="1" applyBorder="1" applyAlignment="1">
      <alignment horizontal="right" vertical="center"/>
    </xf>
    <xf numFmtId="176" fontId="7" fillId="0" borderId="46" xfId="0" applyNumberFormat="1" applyFont="1" applyBorder="1" applyAlignment="1">
      <alignment horizontal="right" vertical="center"/>
    </xf>
    <xf numFmtId="0" fontId="9" fillId="0" borderId="49" xfId="0" applyFont="1" applyBorder="1" applyAlignment="1">
      <alignment horizontal="center" vertical="center"/>
    </xf>
    <xf numFmtId="0" fontId="9" fillId="0" borderId="81" xfId="0" applyFont="1" applyBorder="1" applyAlignment="1">
      <alignment horizontal="center" vertical="center"/>
    </xf>
    <xf numFmtId="0" fontId="9" fillId="0" borderId="50" xfId="0" applyFont="1" applyBorder="1" applyAlignment="1">
      <alignment horizontal="center" vertical="center"/>
    </xf>
    <xf numFmtId="0" fontId="19" fillId="0" borderId="82" xfId="0" applyFont="1" applyBorder="1" applyAlignment="1">
      <alignment horizontal="center" vertical="center"/>
    </xf>
    <xf numFmtId="0" fontId="19" fillId="0" borderId="45" xfId="0" applyFont="1" applyBorder="1" applyAlignment="1">
      <alignment horizontal="center" vertical="center"/>
    </xf>
    <xf numFmtId="0" fontId="19" fillId="0" borderId="83" xfId="0" applyFont="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176" fontId="16" fillId="0" borderId="49" xfId="0" applyNumberFormat="1" applyFont="1" applyBorder="1" applyAlignment="1">
      <alignment horizontal="center" vertical="center"/>
    </xf>
    <xf numFmtId="0" fontId="66" fillId="0" borderId="50" xfId="0" applyFont="1" applyBorder="1" applyAlignment="1">
      <alignment horizontal="center" vertical="center"/>
    </xf>
    <xf numFmtId="0" fontId="11" fillId="0" borderId="49" xfId="0" applyFont="1" applyBorder="1" applyAlignment="1">
      <alignment horizontal="center" vertical="center"/>
    </xf>
    <xf numFmtId="176" fontId="12" fillId="0" borderId="49" xfId="0" applyNumberFormat="1" applyFont="1" applyBorder="1" applyAlignment="1">
      <alignment horizontal="right" vertical="center"/>
    </xf>
    <xf numFmtId="0" fontId="0" fillId="0" borderId="50" xfId="0" applyBorder="1" applyAlignment="1">
      <alignment horizontal="right" vertical="center"/>
    </xf>
    <xf numFmtId="176" fontId="16" fillId="0" borderId="10" xfId="0" applyNumberFormat="1" applyFont="1" applyBorder="1" applyAlignment="1">
      <alignment horizontal="center" vertical="center"/>
    </xf>
    <xf numFmtId="0" fontId="66" fillId="0" borderId="30" xfId="0" applyFont="1" applyBorder="1" applyAlignment="1">
      <alignment horizontal="center" vertical="center"/>
    </xf>
    <xf numFmtId="0" fontId="11" fillId="0" borderId="10" xfId="0" applyFont="1" applyBorder="1" applyAlignment="1">
      <alignment horizontal="center" vertical="center"/>
    </xf>
    <xf numFmtId="176" fontId="12" fillId="0" borderId="10" xfId="0" applyNumberFormat="1" applyFont="1" applyBorder="1" applyAlignment="1">
      <alignment horizontal="right" vertical="center"/>
    </xf>
    <xf numFmtId="0" fontId="0" fillId="0" borderId="30" xfId="0" applyBorder="1" applyAlignment="1">
      <alignment horizontal="right" vertical="center"/>
    </xf>
    <xf numFmtId="5" fontId="16" fillId="0" borderId="10" xfId="0" applyNumberFormat="1" applyFont="1" applyBorder="1" applyAlignment="1">
      <alignment horizontal="center" vertical="center"/>
    </xf>
    <xf numFmtId="178" fontId="12" fillId="0" borderId="10" xfId="0" applyNumberFormat="1" applyFont="1" applyBorder="1" applyAlignment="1">
      <alignment horizontal="right" vertical="center"/>
    </xf>
    <xf numFmtId="0" fontId="0" fillId="0" borderId="26" xfId="0" applyBorder="1" applyAlignment="1">
      <alignment horizontal="center" vertical="center"/>
    </xf>
    <xf numFmtId="0" fontId="5" fillId="0" borderId="88" xfId="0" applyFont="1" applyBorder="1" applyAlignment="1">
      <alignment horizontal="center" vertical="center" shrinkToFit="1"/>
    </xf>
    <xf numFmtId="0" fontId="5" fillId="0" borderId="12"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12" xfId="0" applyFont="1" applyBorder="1" applyAlignment="1">
      <alignment horizontal="center" vertical="center"/>
    </xf>
    <xf numFmtId="0" fontId="5" fillId="0" borderId="54"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30" xfId="0" applyFont="1" applyBorder="1" applyAlignment="1">
      <alignment horizontal="center" vertical="center" shrinkToFit="1"/>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30" xfId="0" applyFont="1" applyBorder="1" applyAlignment="1">
      <alignment horizontal="center" vertical="center"/>
    </xf>
    <xf numFmtId="0" fontId="19" fillId="0" borderId="62" xfId="0" applyFont="1" applyBorder="1" applyAlignment="1">
      <alignment horizontal="center" vertical="center"/>
    </xf>
    <xf numFmtId="0" fontId="19" fillId="0" borderId="89" xfId="0" applyFont="1" applyBorder="1" applyAlignment="1">
      <alignment horizontal="center" vertical="center"/>
    </xf>
    <xf numFmtId="0" fontId="19" fillId="0" borderId="63" xfId="0" applyFont="1" applyBorder="1" applyAlignment="1">
      <alignment horizontal="center" vertical="center"/>
    </xf>
    <xf numFmtId="0" fontId="5" fillId="0" borderId="90" xfId="0" applyFont="1" applyBorder="1" applyAlignment="1">
      <alignment horizontal="center" vertical="center" shrinkToFit="1"/>
    </xf>
    <xf numFmtId="0" fontId="5" fillId="0" borderId="28" xfId="0" applyFont="1" applyBorder="1" applyAlignment="1">
      <alignment horizontal="center" vertical="center" shrinkToFit="1"/>
    </xf>
    <xf numFmtId="0" fontId="19" fillId="0" borderId="28" xfId="0" applyFont="1" applyBorder="1" applyAlignment="1">
      <alignment horizontal="center" vertical="center" shrinkToFit="1"/>
    </xf>
    <xf numFmtId="0" fontId="19" fillId="0" borderId="28" xfId="0" applyFont="1" applyBorder="1" applyAlignment="1">
      <alignment horizontal="center" vertical="center"/>
    </xf>
    <xf numFmtId="0" fontId="19" fillId="0" borderId="91" xfId="0" applyFont="1" applyBorder="1" applyAlignment="1">
      <alignment horizontal="center" vertical="center"/>
    </xf>
    <xf numFmtId="0" fontId="0" fillId="0" borderId="38" xfId="0" applyBorder="1" applyAlignment="1">
      <alignment horizontal="center" vertical="center"/>
    </xf>
    <xf numFmtId="0" fontId="5" fillId="0" borderId="92" xfId="0" applyFont="1" applyBorder="1" applyAlignment="1">
      <alignment horizontal="center" vertical="center" shrinkToFit="1"/>
    </xf>
    <xf numFmtId="0" fontId="5" fillId="0" borderId="39" xfId="0" applyFont="1" applyBorder="1" applyAlignment="1">
      <alignment horizontal="center" vertical="center" shrinkToFit="1"/>
    </xf>
    <xf numFmtId="0" fontId="19" fillId="0" borderId="39" xfId="0" applyFont="1" applyBorder="1" applyAlignment="1">
      <alignment horizontal="center" vertical="center" shrinkToFit="1"/>
    </xf>
    <xf numFmtId="0" fontId="19" fillId="0" borderId="19" xfId="0" applyFont="1" applyBorder="1" applyAlignment="1">
      <alignment horizontal="center" vertical="center"/>
    </xf>
    <xf numFmtId="0" fontId="5" fillId="0" borderId="93" xfId="0" applyFont="1" applyBorder="1" applyAlignment="1">
      <alignment horizontal="center" vertical="center" shrinkToFit="1"/>
    </xf>
    <xf numFmtId="0" fontId="5" fillId="0" borderId="94" xfId="0" applyFont="1" applyBorder="1" applyAlignment="1">
      <alignment horizontal="center" vertical="center" shrinkToFit="1"/>
    </xf>
    <xf numFmtId="0" fontId="5" fillId="0" borderId="44" xfId="0" applyFont="1" applyBorder="1" applyAlignment="1">
      <alignment horizontal="center" vertical="center" shrinkToFit="1"/>
    </xf>
    <xf numFmtId="0" fontId="19" fillId="0" borderId="37" xfId="0" applyFont="1" applyBorder="1" applyAlignment="1">
      <alignment horizontal="center" vertical="center" shrinkToFit="1"/>
    </xf>
    <xf numFmtId="0" fontId="5" fillId="0" borderId="95" xfId="0" applyFont="1" applyBorder="1" applyAlignment="1">
      <alignment horizontal="center" vertical="center" shrinkToFit="1"/>
    </xf>
    <xf numFmtId="0" fontId="5" fillId="0" borderId="38" xfId="0" applyFont="1" applyBorder="1" applyAlignment="1">
      <alignment horizontal="center" vertical="center" shrinkToFit="1"/>
    </xf>
    <xf numFmtId="0" fontId="19" fillId="0" borderId="38" xfId="0" applyFont="1" applyBorder="1" applyAlignment="1">
      <alignment horizontal="center" vertical="center" shrinkToFit="1"/>
    </xf>
    <xf numFmtId="0" fontId="5" fillId="0" borderId="96"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37" xfId="0" applyFont="1" applyBorder="1" applyAlignment="1">
      <alignment horizontal="center" vertical="center" shrinkToFit="1"/>
    </xf>
    <xf numFmtId="0" fontId="0" fillId="0" borderId="43" xfId="0" applyBorder="1" applyAlignment="1">
      <alignment horizontal="center" vertical="center"/>
    </xf>
    <xf numFmtId="0" fontId="5" fillId="0" borderId="77" xfId="0" applyFont="1" applyBorder="1" applyAlignment="1">
      <alignment horizontal="center" vertical="center" shrinkToFit="1"/>
    </xf>
    <xf numFmtId="0" fontId="5" fillId="0" borderId="43" xfId="0" applyFont="1" applyBorder="1" applyAlignment="1">
      <alignment horizontal="center" vertical="center" shrinkToFit="1"/>
    </xf>
    <xf numFmtId="0" fontId="19" fillId="0" borderId="43" xfId="0" applyFont="1" applyBorder="1" applyAlignment="1">
      <alignment horizontal="center" vertical="center" shrinkToFit="1"/>
    </xf>
    <xf numFmtId="0" fontId="18" fillId="0" borderId="45" xfId="0" applyFont="1" applyBorder="1" applyAlignment="1">
      <alignment horizontal="left" vertical="center"/>
    </xf>
    <xf numFmtId="0" fontId="19" fillId="0" borderId="45"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36</xdr:row>
      <xdr:rowOff>266700</xdr:rowOff>
    </xdr:from>
    <xdr:to>
      <xdr:col>0</xdr:col>
      <xdr:colOff>28575</xdr:colOff>
      <xdr:row>36</xdr:row>
      <xdr:rowOff>276225</xdr:rowOff>
    </xdr:to>
    <xdr:sp>
      <xdr:nvSpPr>
        <xdr:cNvPr id="1" name="直角三角形 5"/>
        <xdr:cNvSpPr>
          <a:spLocks/>
        </xdr:cNvSpPr>
      </xdr:nvSpPr>
      <xdr:spPr>
        <a:xfrm>
          <a:off x="19050" y="9020175"/>
          <a:ext cx="9525" cy="9525"/>
        </a:xfrm>
        <a:prstGeom prst="rtTriangle">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68</xdr:row>
      <xdr:rowOff>266700</xdr:rowOff>
    </xdr:from>
    <xdr:to>
      <xdr:col>0</xdr:col>
      <xdr:colOff>28575</xdr:colOff>
      <xdr:row>68</xdr:row>
      <xdr:rowOff>276225</xdr:rowOff>
    </xdr:to>
    <xdr:sp>
      <xdr:nvSpPr>
        <xdr:cNvPr id="2" name="直角三角形 7"/>
        <xdr:cNvSpPr>
          <a:spLocks/>
        </xdr:cNvSpPr>
      </xdr:nvSpPr>
      <xdr:spPr>
        <a:xfrm>
          <a:off x="19050" y="12382500"/>
          <a:ext cx="9525" cy="9525"/>
        </a:xfrm>
        <a:prstGeom prst="rtTriangle">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Z111"/>
  <sheetViews>
    <sheetView tabSelected="1" zoomScalePageLayoutView="0" workbookViewId="0" topLeftCell="A13">
      <selection activeCell="A24" sqref="A24:B24"/>
    </sheetView>
  </sheetViews>
  <sheetFormatPr defaultColWidth="9.140625" defaultRowHeight="15"/>
  <cols>
    <col min="1" max="3" width="7.421875" style="3" customWidth="1"/>
    <col min="4" max="4" width="8.00390625" style="3" customWidth="1"/>
    <col min="5" max="5" width="7.421875" style="3" customWidth="1"/>
    <col min="6" max="6" width="6.00390625" style="3" customWidth="1"/>
    <col min="7" max="8" width="7.7109375" style="3" customWidth="1"/>
    <col min="9" max="9" width="6.7109375" style="3" customWidth="1"/>
    <col min="10" max="12" width="7.421875" style="3" customWidth="1"/>
    <col min="13" max="13" width="6.7109375" style="3" customWidth="1"/>
    <col min="14" max="14" width="0.42578125" style="134" customWidth="1"/>
    <col min="15" max="15" width="7.140625" style="3" customWidth="1"/>
    <col min="16" max="16" width="7.421875" style="3" customWidth="1"/>
    <col min="17" max="18" width="7.7109375" style="3" customWidth="1"/>
    <col min="19" max="19" width="6.421875" style="3" customWidth="1"/>
    <col min="20" max="20" width="7.140625" style="3" customWidth="1"/>
    <col min="21" max="43" width="9.00390625" style="3" hidden="1" customWidth="1"/>
    <col min="44" max="45" width="9.00390625" style="42" hidden="1" customWidth="1"/>
    <col min="46" max="52" width="9.00390625" style="3" hidden="1" customWidth="1"/>
    <col min="53" max="16384" width="9.00390625" style="3" customWidth="1"/>
  </cols>
  <sheetData>
    <row r="1" spans="1:20" ht="18.75" customHeight="1">
      <c r="A1" s="209" t="s">
        <v>222</v>
      </c>
      <c r="B1" s="210"/>
      <c r="C1" s="210"/>
      <c r="D1" s="210"/>
      <c r="E1" s="210"/>
      <c r="F1" s="210"/>
      <c r="G1" s="210"/>
      <c r="H1" s="210"/>
      <c r="I1" s="210"/>
      <c r="J1" s="210"/>
      <c r="K1" s="210"/>
      <c r="L1" s="210"/>
      <c r="M1" s="210"/>
      <c r="N1" s="210"/>
      <c r="O1" s="210"/>
      <c r="P1" s="210"/>
      <c r="Q1" s="210"/>
      <c r="R1" s="210"/>
      <c r="S1" s="210"/>
      <c r="T1" s="210"/>
    </row>
    <row r="2" spans="1:20" ht="13.5">
      <c r="A2" s="211"/>
      <c r="B2" s="211"/>
      <c r="C2" s="211"/>
      <c r="D2" s="211"/>
      <c r="E2" s="211"/>
      <c r="F2" s="211"/>
      <c r="G2" s="211"/>
      <c r="H2" s="211"/>
      <c r="I2" s="211"/>
      <c r="J2" s="211"/>
      <c r="K2" s="211"/>
      <c r="L2" s="211"/>
      <c r="M2" s="211"/>
      <c r="N2" s="211"/>
      <c r="O2" s="211"/>
      <c r="P2" s="211"/>
      <c r="Q2" s="211"/>
      <c r="R2" s="211"/>
      <c r="S2" s="212"/>
      <c r="T2" s="212"/>
    </row>
    <row r="3" spans="1:20" ht="17.25" customHeight="1">
      <c r="A3" s="170" t="s">
        <v>40</v>
      </c>
      <c r="B3" s="171"/>
      <c r="C3" s="171"/>
      <c r="D3" s="170"/>
      <c r="E3" s="171"/>
      <c r="F3" s="171"/>
      <c r="G3" s="171"/>
      <c r="H3" s="171"/>
      <c r="I3" s="171"/>
      <c r="J3" s="171"/>
      <c r="K3" s="172"/>
      <c r="L3" s="170" t="s">
        <v>29</v>
      </c>
      <c r="M3" s="172"/>
      <c r="N3" s="170"/>
      <c r="O3" s="171"/>
      <c r="P3" s="171"/>
      <c r="Q3" s="171"/>
      <c r="R3" s="171"/>
      <c r="S3" s="172"/>
      <c r="T3" s="24"/>
    </row>
    <row r="4" spans="1:20" ht="17.25" customHeight="1">
      <c r="A4" s="170"/>
      <c r="B4" s="171"/>
      <c r="C4" s="171"/>
      <c r="D4" s="1" t="s">
        <v>39</v>
      </c>
      <c r="E4" s="29"/>
      <c r="F4" s="2"/>
      <c r="G4" s="7"/>
      <c r="H4" s="7"/>
      <c r="I4" s="7"/>
      <c r="J4" s="7"/>
      <c r="K4" s="7"/>
      <c r="L4" s="170" t="s">
        <v>41</v>
      </c>
      <c r="M4" s="172"/>
      <c r="N4" s="170"/>
      <c r="O4" s="171"/>
      <c r="P4" s="171"/>
      <c r="Q4" s="171"/>
      <c r="R4" s="171"/>
      <c r="S4" s="172"/>
      <c r="T4" s="24"/>
    </row>
    <row r="5" spans="1:20" ht="17.25" customHeight="1">
      <c r="A5" s="256" t="s">
        <v>30</v>
      </c>
      <c r="B5" s="171"/>
      <c r="C5" s="171"/>
      <c r="D5" s="171"/>
      <c r="E5" s="171"/>
      <c r="F5" s="171"/>
      <c r="G5" s="171"/>
      <c r="H5" s="171"/>
      <c r="I5" s="171"/>
      <c r="J5" s="171"/>
      <c r="K5" s="171"/>
      <c r="L5" s="171"/>
      <c r="M5" s="171"/>
      <c r="N5" s="171"/>
      <c r="O5" s="171"/>
      <c r="P5" s="171"/>
      <c r="Q5" s="171"/>
      <c r="R5" s="171"/>
      <c r="S5" s="172"/>
      <c r="T5" s="25"/>
    </row>
    <row r="6" spans="1:30" ht="17.25" customHeight="1">
      <c r="A6" s="18" t="s">
        <v>0</v>
      </c>
      <c r="B6" s="94" t="s">
        <v>34</v>
      </c>
      <c r="C6" s="94" t="s">
        <v>35</v>
      </c>
      <c r="D6" s="94" t="s">
        <v>36</v>
      </c>
      <c r="E6" s="94" t="s">
        <v>37</v>
      </c>
      <c r="F6" s="21" t="s">
        <v>38</v>
      </c>
      <c r="G6" s="21" t="s">
        <v>0</v>
      </c>
      <c r="H6" s="5" t="s">
        <v>34</v>
      </c>
      <c r="I6" s="5" t="s">
        <v>35</v>
      </c>
      <c r="J6" s="5" t="s">
        <v>36</v>
      </c>
      <c r="K6" s="5" t="s">
        <v>37</v>
      </c>
      <c r="L6" s="21" t="s">
        <v>38</v>
      </c>
      <c r="M6" s="133" t="s">
        <v>125</v>
      </c>
      <c r="N6" s="175" t="s">
        <v>34</v>
      </c>
      <c r="O6" s="176"/>
      <c r="P6" s="21" t="s">
        <v>0</v>
      </c>
      <c r="Q6" s="5" t="s">
        <v>34</v>
      </c>
      <c r="R6" s="5"/>
      <c r="S6" s="19" t="s">
        <v>38</v>
      </c>
      <c r="T6" s="5" t="s">
        <v>274</v>
      </c>
      <c r="V6" s="3" t="s">
        <v>125</v>
      </c>
      <c r="Z6" s="3" t="s">
        <v>70</v>
      </c>
      <c r="AA6" s="3" t="s">
        <v>71</v>
      </c>
      <c r="AC6" s="3" t="s">
        <v>156</v>
      </c>
      <c r="AD6" s="3" t="s">
        <v>155</v>
      </c>
    </row>
    <row r="7" spans="1:30" ht="17.25" customHeight="1">
      <c r="A7" s="93" t="s">
        <v>1</v>
      </c>
      <c r="B7" s="103">
        <f>IF(COUNTIF(U$24:U$58,TRUE)=0,"",COUNTIF(U$24:U$58,TRUE))</f>
      </c>
      <c r="C7" s="103">
        <f>IF(COUNTIF(Z24:Z58,TRUE)=0,"",COUNTIF(Z24:Z58,TRUE))</f>
      </c>
      <c r="D7" s="107"/>
      <c r="E7" s="107"/>
      <c r="F7" s="95">
        <f>SUM(B7:E7)</f>
        <v>0</v>
      </c>
      <c r="G7" s="6" t="s">
        <v>6</v>
      </c>
      <c r="H7" s="103">
        <f>IF(COUNTIF(AE$24:AE$58,TRUE)=0,"",COUNTIF(AE$24:AE$58,TRUE))</f>
      </c>
      <c r="I7" s="103">
        <f>IF(COUNTIF(AJ$24:AJ$58,TRUE)=0,"",COUNTIF(AJ$24:AJ$58,TRUE))</f>
      </c>
      <c r="J7" s="107"/>
      <c r="K7" s="107"/>
      <c r="L7" s="11">
        <f>SUM(H7:K7)</f>
        <v>0</v>
      </c>
      <c r="M7" s="138" t="s">
        <v>260</v>
      </c>
      <c r="N7" s="170">
        <f>IF(COUNTIF(AO$24:AO$58,TRUE)+COUNTIF(AY$24:AY$58,TRUE)=0,"",COUNTIF(AO$24:AO$58,TRUE)+COUNTIF(AY$24:AY$58,TRUE))</f>
      </c>
      <c r="O7" s="172"/>
      <c r="P7" s="20" t="s">
        <v>64</v>
      </c>
      <c r="Q7" s="21">
        <f>IF(COUNTIF(AT$24:AT$58,TRUE)=0,"",COUNTIF(AT$24:AT$58,TRUE))</f>
      </c>
      <c r="R7" s="107"/>
      <c r="S7" s="22">
        <f aca="true" t="shared" si="0" ref="S7:S12">SUM(N7,Q7)</f>
        <v>0</v>
      </c>
      <c r="T7" s="113" t="s">
        <v>230</v>
      </c>
      <c r="V7" s="3" t="s">
        <v>126</v>
      </c>
      <c r="X7" s="3" t="s">
        <v>131</v>
      </c>
      <c r="Z7" s="3" t="s">
        <v>152</v>
      </c>
      <c r="AA7" s="3" t="s">
        <v>227</v>
      </c>
      <c r="AC7" s="3" t="s">
        <v>143</v>
      </c>
      <c r="AD7" s="33" t="s">
        <v>143</v>
      </c>
    </row>
    <row r="8" spans="1:30" ht="17.25" customHeight="1">
      <c r="A8" s="93" t="s">
        <v>2</v>
      </c>
      <c r="B8" s="103">
        <f>IF(COUNTIF(V$24:V$58,TRUE)=0,"",COUNTIF(V$24:V$58,TRUE))</f>
      </c>
      <c r="C8" s="107"/>
      <c r="D8" s="103">
        <f>IF(COUNTIF(AA$24:AA$58,TRUE)=0,"",COUNTIF(AA$24:AA$58,TRUE))</f>
      </c>
      <c r="E8" s="107"/>
      <c r="F8" s="95">
        <f aca="true" t="shared" si="1" ref="F8:F16">SUM(B8:E8)</f>
        <v>0</v>
      </c>
      <c r="G8" s="6" t="s">
        <v>7</v>
      </c>
      <c r="H8" s="103">
        <f>IF(COUNTIF(AF$24:AF$58,TRUE)=0,"",COUNTIF(AF$24:AF$58,TRUE))</f>
      </c>
      <c r="I8" s="107"/>
      <c r="J8" s="103">
        <f>IF(COUNTIF(AK$24:AK$58,TRUE)=0,"",COUNTIF(AK$24:AK$58,TRUE))</f>
      </c>
      <c r="K8" s="107"/>
      <c r="L8" s="11">
        <f aca="true" t="shared" si="2" ref="L8:L16">SUM(H8:K8)</f>
        <v>0</v>
      </c>
      <c r="M8" s="138" t="s">
        <v>261</v>
      </c>
      <c r="N8" s="170">
        <f>IF(COUNTIF(AO$60:AO$101,TRUE)=0,"",COUNTIF(AO$60:AO$101,TRUE))</f>
      </c>
      <c r="O8" s="172"/>
      <c r="P8" s="20" t="s">
        <v>65</v>
      </c>
      <c r="Q8" s="21">
        <f>IF(COUNTIF(AT$60:AT$101,TRUE)=0,"",COUNTIF(AT$60:AT$101,TRUE))</f>
      </c>
      <c r="R8" s="107"/>
      <c r="S8" s="22">
        <f t="shared" si="0"/>
        <v>0</v>
      </c>
      <c r="T8" s="27"/>
      <c r="V8" s="3" t="s">
        <v>127</v>
      </c>
      <c r="X8" s="3" t="s">
        <v>132</v>
      </c>
      <c r="Z8" s="3" t="s">
        <v>153</v>
      </c>
      <c r="AA8" s="3" t="s">
        <v>228</v>
      </c>
      <c r="AC8" s="3" t="s">
        <v>144</v>
      </c>
      <c r="AD8" s="33" t="s">
        <v>144</v>
      </c>
    </row>
    <row r="9" spans="1:30" ht="17.25" customHeight="1">
      <c r="A9" s="93" t="s">
        <v>3</v>
      </c>
      <c r="B9" s="103">
        <f>IF(COUNTIF(W$24:W$58,TRUE)=0,"",COUNTIF(W$24:W$58,TRUE))</f>
      </c>
      <c r="C9" s="107"/>
      <c r="D9" s="103">
        <f>IF(COUNTIF(AB$24:AB$58,TRUE)=0,"",COUNTIF(AB$24:AB$58,TRUE))</f>
      </c>
      <c r="E9" s="107"/>
      <c r="F9" s="95">
        <f t="shared" si="1"/>
        <v>0</v>
      </c>
      <c r="G9" s="6" t="s">
        <v>8</v>
      </c>
      <c r="H9" s="103">
        <f>IF(COUNTIF(AG$24:AG$58,TRUE)=0,"",COUNTIF(AG$24:AG$58,TRUE))</f>
      </c>
      <c r="I9" s="107"/>
      <c r="J9" s="103">
        <f>IF(COUNTIF(AL$24:AL$58,TRUE)=0,"",COUNTIF(AL$24:AL$58,TRUE))</f>
      </c>
      <c r="K9" s="107"/>
      <c r="L9" s="11">
        <f t="shared" si="2"/>
        <v>0</v>
      </c>
      <c r="M9" s="138" t="s">
        <v>262</v>
      </c>
      <c r="N9" s="170">
        <f>IF(COUNTIF(AP$24:AP$58,TRUE)=0,"",COUNTIF(AP$24:AP$58,TRUE))</f>
      </c>
      <c r="O9" s="172"/>
      <c r="P9" s="20" t="s">
        <v>66</v>
      </c>
      <c r="Q9" s="21">
        <f>IF(COUNTIF(AU$24:AU$58,TRUE)=0,"",COUNTIF(AU$24:AU$58,TRUE))</f>
      </c>
      <c r="R9" s="107"/>
      <c r="S9" s="22">
        <f t="shared" si="0"/>
        <v>0</v>
      </c>
      <c r="T9" s="27"/>
      <c r="V9" s="3" t="s">
        <v>128</v>
      </c>
      <c r="X9" s="31" t="s">
        <v>150</v>
      </c>
      <c r="AA9" s="33"/>
      <c r="AC9" s="3" t="s">
        <v>145</v>
      </c>
      <c r="AD9" s="33" t="s">
        <v>145</v>
      </c>
    </row>
    <row r="10" spans="1:30" ht="17.25" customHeight="1">
      <c r="A10" s="93" t="s">
        <v>4</v>
      </c>
      <c r="B10" s="111"/>
      <c r="C10" s="103">
        <f>IF(COUNTIF(X$24:X$58,TRUE)=0,"",COUNTIF(X$24:X$58,TRUE))</f>
      </c>
      <c r="D10" s="107"/>
      <c r="E10" s="103">
        <f>IF(COUNTIF(AC$24:AC$58,TRUE)=0,"",COUNTIF(AC$24:AC$58,TRUE))</f>
      </c>
      <c r="F10" s="95">
        <f t="shared" si="1"/>
        <v>0</v>
      </c>
      <c r="G10" s="6" t="s">
        <v>9</v>
      </c>
      <c r="H10" s="111"/>
      <c r="I10" s="103">
        <f>IF(COUNTIF(AH$24:AH$58,TRUE)=0,"",COUNTIF(AH$24:AH$58,TRUE))</f>
      </c>
      <c r="J10" s="107"/>
      <c r="K10" s="103">
        <f>IF(COUNTIF(AM$24:AM$58,TRUE)=0,"",COUNTIF(AM$24:AM$58,TRUE))</f>
      </c>
      <c r="L10" s="11">
        <f t="shared" si="2"/>
        <v>0</v>
      </c>
      <c r="M10" s="138" t="s">
        <v>263</v>
      </c>
      <c r="N10" s="170">
        <f>IF(COUNTIF(AP$60:AP$101,TRUE)=0,"",COUNTIF(AP$60:AP$101,TRUE))</f>
      </c>
      <c r="O10" s="172"/>
      <c r="P10" s="20" t="s">
        <v>67</v>
      </c>
      <c r="Q10" s="21">
        <f>IF(COUNTIF(AU$60:AU$101,TRUE)=0,"",COUNTIF(AU$60:AU$101,TRUE))</f>
      </c>
      <c r="R10" s="107"/>
      <c r="S10" s="22">
        <f t="shared" si="0"/>
        <v>0</v>
      </c>
      <c r="T10" s="27"/>
      <c r="V10" s="31" t="s">
        <v>130</v>
      </c>
      <c r="X10" s="33" t="s">
        <v>151</v>
      </c>
      <c r="AA10" s="33"/>
      <c r="AC10" s="3" t="s">
        <v>146</v>
      </c>
      <c r="AD10" s="33" t="s">
        <v>146</v>
      </c>
    </row>
    <row r="11" spans="1:30" ht="17.25" customHeight="1">
      <c r="A11" s="93" t="s">
        <v>5</v>
      </c>
      <c r="B11" s="111"/>
      <c r="C11" s="103">
        <f>IF(COUNTIF(Y$24:Y$58,TRUE)=0,"",COUNTIF(Y$24:Y$58,TRUE))</f>
      </c>
      <c r="D11" s="107"/>
      <c r="E11" s="103">
        <f>IF(COUNTIF(AD$24:AD$58,TRUE)=0,"",COUNTIF(AD$24:AD$58,TRUE))</f>
      </c>
      <c r="F11" s="95">
        <f t="shared" si="1"/>
        <v>0</v>
      </c>
      <c r="G11" s="6" t="s">
        <v>10</v>
      </c>
      <c r="H11" s="111"/>
      <c r="I11" s="103">
        <f>IF(COUNTIF(AI$24:AI$58,TRUE)=0,"",COUNTIF(AI$24:AI$58,TRUE))</f>
      </c>
      <c r="J11" s="107"/>
      <c r="K11" s="103">
        <f>IF(COUNTIF(AN$24:AN$58,TRUE)=0,"",COUNTIF(AN$24:AN$58,TRUE))</f>
      </c>
      <c r="L11" s="11">
        <f t="shared" si="2"/>
        <v>0</v>
      </c>
      <c r="M11" s="138" t="s">
        <v>264</v>
      </c>
      <c r="N11" s="170">
        <f>IF(COUNTIF(AQ$24:AQ$58,TRUE)=0,"",COUNTIF(AQ$24:AQ$58,TRUE))</f>
      </c>
      <c r="O11" s="172"/>
      <c r="P11" s="20" t="s">
        <v>68</v>
      </c>
      <c r="Q11" s="21">
        <f>IF(COUNTIF(AV$24:AV$58,TRUE)=0,"",COUNTIF(AV$24:AV$58,TRUE))</f>
      </c>
      <c r="R11" s="107"/>
      <c r="S11" s="22">
        <f t="shared" si="0"/>
        <v>0</v>
      </c>
      <c r="T11" s="27"/>
      <c r="V11" s="31" t="s">
        <v>129</v>
      </c>
      <c r="X11" s="33" t="s">
        <v>136</v>
      </c>
      <c r="AA11" s="33"/>
      <c r="AC11" s="3" t="s">
        <v>157</v>
      </c>
      <c r="AD11" s="33" t="s">
        <v>147</v>
      </c>
    </row>
    <row r="12" spans="1:30" ht="17.25" customHeight="1">
      <c r="A12" s="93" t="s">
        <v>11</v>
      </c>
      <c r="B12" s="103">
        <f>IF(COUNTIF(U$60:U$101,TRUE)=0,"",COUNTIF(U$60:U$101,TRUE))</f>
      </c>
      <c r="C12" s="103">
        <f>IF(COUNTIF(Z$60:Z$101,TRUE)=0,"",COUNTIF(Z$60:Z$101,TRUE))</f>
      </c>
      <c r="D12" s="107"/>
      <c r="E12" s="107"/>
      <c r="F12" s="95">
        <f t="shared" si="1"/>
        <v>0</v>
      </c>
      <c r="G12" s="6" t="s">
        <v>16</v>
      </c>
      <c r="H12" s="103">
        <f>IF(COUNTIF(AE$60:AE$101,TRUE)=0,"",COUNTIF(AE$60:AE$101,TRUE))</f>
      </c>
      <c r="I12" s="103">
        <f>IF(COUNTIF(AJ$60:AJ$101,TRUE)=0,"",COUNTIF(AJ$60:AJ$101,TRUE))</f>
      </c>
      <c r="J12" s="107"/>
      <c r="K12" s="107"/>
      <c r="L12" s="11">
        <f t="shared" si="2"/>
        <v>0</v>
      </c>
      <c r="M12" s="138" t="s">
        <v>265</v>
      </c>
      <c r="N12" s="170">
        <f>IF(COUNTIF(AQ$60:AQ$101,TRUE)=0,"",COUNTIF(AQ$60:AQ$101,TRUE))</f>
      </c>
      <c r="O12" s="172"/>
      <c r="P12" s="20" t="s">
        <v>69</v>
      </c>
      <c r="Q12" s="21">
        <f>IF(COUNTIF(AV$60:AV$101,TRUE)=0,"",COUNTIF(AV$60:AV$101,TRUE))</f>
      </c>
      <c r="R12" s="107"/>
      <c r="S12" s="22">
        <f t="shared" si="0"/>
        <v>0</v>
      </c>
      <c r="T12" s="27"/>
      <c r="V12" s="42" t="s">
        <v>158</v>
      </c>
      <c r="X12" s="33" t="s">
        <v>137</v>
      </c>
      <c r="AC12" s="38" t="s">
        <v>142</v>
      </c>
      <c r="AD12" s="3" t="s">
        <v>148</v>
      </c>
    </row>
    <row r="13" spans="1:30" ht="17.25" customHeight="1">
      <c r="A13" s="93" t="s">
        <v>12</v>
      </c>
      <c r="B13" s="103">
        <f>IF(COUNTIF(V$60:V$101,TRUE)=0,"",COUNTIF(V$60:V$101,TRUE))</f>
      </c>
      <c r="C13" s="107"/>
      <c r="D13" s="103">
        <f>IF(COUNTIF(AA$60:AA$101,TRUE)=0,"",COUNTIF(AA$60:AA$101,TRUE))</f>
      </c>
      <c r="E13" s="107"/>
      <c r="F13" s="95">
        <f t="shared" si="1"/>
        <v>0</v>
      </c>
      <c r="G13" s="6" t="s">
        <v>17</v>
      </c>
      <c r="H13" s="103">
        <f>IF(COUNTIF(AF$60:AF$101,TRUE)=0,"",COUNTIF(AF$60:AF$101,TRUE))</f>
      </c>
      <c r="I13" s="107"/>
      <c r="J13" s="103">
        <f>IF(COUNTIF(AK$60:AK$101,TRUE)=0,"",COUNTIF(AK$60:AK$101,TRUE))</f>
      </c>
      <c r="K13" s="107"/>
      <c r="L13" s="11">
        <f t="shared" si="2"/>
        <v>0</v>
      </c>
      <c r="M13" s="139"/>
      <c r="N13" s="175" t="s">
        <v>34</v>
      </c>
      <c r="O13" s="176"/>
      <c r="P13" s="5" t="s">
        <v>35</v>
      </c>
      <c r="Q13" s="5" t="s">
        <v>36</v>
      </c>
      <c r="R13" s="5" t="s">
        <v>37</v>
      </c>
      <c r="S13" s="22"/>
      <c r="T13" s="26"/>
      <c r="V13" s="42" t="s">
        <v>159</v>
      </c>
      <c r="X13" s="42" t="s">
        <v>166</v>
      </c>
      <c r="AC13" s="38" t="s">
        <v>141</v>
      </c>
      <c r="AD13" s="3" t="s">
        <v>149</v>
      </c>
    </row>
    <row r="14" spans="1:30" ht="17.25" customHeight="1">
      <c r="A14" s="93" t="s">
        <v>13</v>
      </c>
      <c r="B14" s="103">
        <f>IF(COUNTIF(W$60:W$101,TRUE)=0,"",COUNTIF(W$60:W$101,TRUE))</f>
      </c>
      <c r="C14" s="107"/>
      <c r="D14" s="103">
        <f>IF(COUNTIF(AB$60:AB$101,TRUE)=0,"",COUNTIF(AB$60:AB$101,TRUE))</f>
      </c>
      <c r="E14" s="107"/>
      <c r="F14" s="95">
        <f t="shared" si="1"/>
        <v>0</v>
      </c>
      <c r="G14" s="6" t="s">
        <v>18</v>
      </c>
      <c r="H14" s="103">
        <f>IF(COUNTIF(AG$60:AG$101,TRUE)=0,"",COUNTIF(AG$60:AG$101,TRUE))</f>
      </c>
      <c r="I14" s="107"/>
      <c r="J14" s="103">
        <f>IF(COUNTIF(AL$60:AL$101,TRUE)=0,"",COUNTIF(AL$60:AL$101,TRUE))</f>
      </c>
      <c r="K14" s="107"/>
      <c r="L14" s="11">
        <f t="shared" si="2"/>
        <v>0</v>
      </c>
      <c r="M14" s="140" t="s">
        <v>266</v>
      </c>
      <c r="N14" s="170">
        <f>IF(COUNTIF(AW$60:AW$101,TRUE)+COUNTIF(AY$60:AY$101,TRUE)=0,"",COUNTIF(AW$60:AW$101,TRUE)+COUNTIF(AY$60:AY$101,TRUE))</f>
      </c>
      <c r="O14" s="172"/>
      <c r="P14" s="104">
        <f>IF(COUNTIF(AX$60:AX$101,TRUE)=0,"",COUNTIF(AX$60:AX$101,TRUE))</f>
      </c>
      <c r="Q14" s="104">
        <f>IF(COUNTIF(AZ$60:AZ$101,TRUE)=0,"",COUNTIF(AZ$60:AZ$101,TRUE))</f>
      </c>
      <c r="R14" s="108"/>
      <c r="S14" s="22">
        <f>SUM(N14:R14)</f>
        <v>0</v>
      </c>
      <c r="T14" s="27"/>
      <c r="V14" s="42" t="s">
        <v>133</v>
      </c>
      <c r="X14" s="42" t="s">
        <v>167</v>
      </c>
      <c r="AC14" s="38"/>
      <c r="AD14" s="38"/>
    </row>
    <row r="15" spans="1:30" ht="17.25" customHeight="1">
      <c r="A15" s="93" t="s">
        <v>14</v>
      </c>
      <c r="B15" s="107"/>
      <c r="C15" s="103">
        <f>IF(COUNTIF(X$60:X$101,TRUE)=0,"",COUNTIF(X$60:X$101,TRUE))</f>
      </c>
      <c r="D15" s="107"/>
      <c r="E15" s="103">
        <f>IF(COUNTIF(AC$60:AC$101,TRUE)=0,"",COUNTIF(AC$60:AC$101,TRUE))</f>
      </c>
      <c r="F15" s="95">
        <f t="shared" si="1"/>
        <v>0</v>
      </c>
      <c r="G15" s="6" t="s">
        <v>19</v>
      </c>
      <c r="H15" s="107"/>
      <c r="I15" s="103">
        <f>IF(COUNTIF(AH$60:AH$101,TRUE)=0,"",COUNTIF(AH$60:AH$101,TRUE))</f>
      </c>
      <c r="J15" s="107"/>
      <c r="K15" s="103">
        <f>IF(COUNTIF(AM$60:AM$101,TRUE)=0,"",COUNTIF(AM$60:AM$101,TRUE))</f>
      </c>
      <c r="L15" s="11">
        <f t="shared" si="2"/>
        <v>0</v>
      </c>
      <c r="M15" s="156" t="s">
        <v>267</v>
      </c>
      <c r="N15" s="170">
        <f>IF(COUNTIF(AR$24:AS$58,TRUE)+COUNTIF(AW$24:AX$58,TRUE)=0,"",COUNTIF(AR$24:AS$58,TRUE)+COUNTIF(AW$24:AX$58,TRUE))</f>
      </c>
      <c r="O15" s="172"/>
      <c r="P15" s="107"/>
      <c r="Q15" s="107"/>
      <c r="R15" s="107"/>
      <c r="S15" s="22">
        <f>SUM(N15:R15)</f>
        <v>0</v>
      </c>
      <c r="T15" s="27"/>
      <c r="V15" s="42" t="s">
        <v>135</v>
      </c>
      <c r="X15" s="42" t="s">
        <v>138</v>
      </c>
      <c r="AC15" s="38"/>
      <c r="AD15" s="38"/>
    </row>
    <row r="16" spans="1:30" ht="17.25" customHeight="1" thickBot="1">
      <c r="A16" s="9" t="s">
        <v>15</v>
      </c>
      <c r="B16" s="109"/>
      <c r="C16" s="106">
        <f>IF(COUNTIF(Y$60:Y$101,TRUE)=0,"",COUNTIF(Y$60:Y$101,TRUE))</f>
      </c>
      <c r="D16" s="110"/>
      <c r="E16" s="106">
        <f>IF(COUNTIF(AD$60:AD$101,TRUE)=0,"",COUNTIF(AD$60:AD$101,TRUE))</f>
      </c>
      <c r="F16" s="95">
        <f t="shared" si="1"/>
        <v>0</v>
      </c>
      <c r="G16" s="9" t="s">
        <v>20</v>
      </c>
      <c r="H16" s="109"/>
      <c r="I16" s="106">
        <f>IF(COUNTIF(AI$60:AI$101,TRUE)=0,"",COUNTIF(AI$60:AI$101,TRUE))</f>
      </c>
      <c r="J16" s="110"/>
      <c r="K16" s="106">
        <f>IF(COUNTIF(AN$60:AN$101,TRUE)=0,"",COUNTIF(AN$60:AN$101,TRUE))</f>
      </c>
      <c r="L16" s="11">
        <f t="shared" si="2"/>
        <v>0</v>
      </c>
      <c r="M16" s="157" t="s">
        <v>268</v>
      </c>
      <c r="N16" s="181">
        <f>IF(COUNTIF(AR$60:AS$101,TRUE)=0,"",COUNTIF(AR$60:AS$101,TRUE))</f>
      </c>
      <c r="O16" s="182"/>
      <c r="P16" s="112"/>
      <c r="Q16" s="112"/>
      <c r="R16" s="112"/>
      <c r="S16" s="23">
        <f>SUM(N16:R16)</f>
        <v>0</v>
      </c>
      <c r="T16" s="27"/>
      <c r="V16" s="42" t="s">
        <v>134</v>
      </c>
      <c r="X16" s="42" t="s">
        <v>139</v>
      </c>
      <c r="AC16" s="38"/>
      <c r="AD16" s="38"/>
    </row>
    <row r="17" spans="1:30" ht="17.25" customHeight="1" thickTop="1">
      <c r="A17" s="213" t="s">
        <v>31</v>
      </c>
      <c r="B17" s="214"/>
      <c r="C17" s="249" t="s">
        <v>34</v>
      </c>
      <c r="D17" s="249"/>
      <c r="E17" s="17">
        <f>SUM(B7:B11,H7:H11,S7,S9,S11,S15)</f>
        <v>0</v>
      </c>
      <c r="F17" s="249" t="s">
        <v>35</v>
      </c>
      <c r="G17" s="249"/>
      <c r="H17" s="17">
        <f>SUM(C7:C11,I7:I11)</f>
        <v>0</v>
      </c>
      <c r="I17" s="217" t="s">
        <v>36</v>
      </c>
      <c r="J17" s="218"/>
      <c r="K17" s="17">
        <f>SUM(D7:D11)+SUM(J7:J11)</f>
        <v>0</v>
      </c>
      <c r="L17" s="217" t="s">
        <v>37</v>
      </c>
      <c r="M17" s="218"/>
      <c r="N17" s="183">
        <f>SUM(E7:E11,K7:K11)</f>
        <v>0</v>
      </c>
      <c r="O17" s="184"/>
      <c r="P17" s="253" t="s">
        <v>42</v>
      </c>
      <c r="Q17" s="218"/>
      <c r="R17" s="183">
        <f>E17+H17+K17+N17</f>
        <v>0</v>
      </c>
      <c r="S17" s="257"/>
      <c r="T17" s="114" t="s">
        <v>231</v>
      </c>
      <c r="V17" s="42"/>
      <c r="X17" s="42" t="s">
        <v>140</v>
      </c>
      <c r="AD17" s="38"/>
    </row>
    <row r="18" spans="1:30" ht="17.25" customHeight="1">
      <c r="A18" s="215" t="s">
        <v>32</v>
      </c>
      <c r="B18" s="216"/>
      <c r="C18" s="250" t="s">
        <v>34</v>
      </c>
      <c r="D18" s="250"/>
      <c r="E18" s="14">
        <f>SUM(B12:B16,H12:H16,S8,S10,S12,N14,N16)</f>
        <v>0</v>
      </c>
      <c r="F18" s="250" t="s">
        <v>35</v>
      </c>
      <c r="G18" s="250"/>
      <c r="H18" s="14">
        <f>SUM(C12:C16,I12:I16,P14)</f>
        <v>0</v>
      </c>
      <c r="I18" s="179" t="s">
        <v>36</v>
      </c>
      <c r="J18" s="172"/>
      <c r="K18" s="14">
        <f>SUM(D12:D16,J12:J16,Q14)</f>
        <v>0</v>
      </c>
      <c r="L18" s="179" t="s">
        <v>37</v>
      </c>
      <c r="M18" s="172"/>
      <c r="N18" s="185">
        <f>SUM(E12:E16,K12:K16,R14)</f>
        <v>0</v>
      </c>
      <c r="O18" s="186"/>
      <c r="P18" s="251" t="s">
        <v>42</v>
      </c>
      <c r="Q18" s="172"/>
      <c r="R18" s="185">
        <f>E18+H18+K18+N18</f>
        <v>0</v>
      </c>
      <c r="S18" s="178"/>
      <c r="T18" s="37" t="str">
        <f>IF(R17+R18-(COUNTA(A24:B58)+COUNTA(A60:B101)/2)=0,"○",R17+R18-(COUNTA(A24:B58)+COUNTA(A60:B101)/2))</f>
        <v>○</v>
      </c>
      <c r="V18" s="42"/>
      <c r="AD18" s="38"/>
    </row>
    <row r="19" spans="1:20" ht="17.25" customHeight="1">
      <c r="A19" s="205" t="s">
        <v>33</v>
      </c>
      <c r="B19" s="205"/>
      <c r="C19" s="250" t="s">
        <v>43</v>
      </c>
      <c r="D19" s="250"/>
      <c r="E19" s="15">
        <f>3000*(E17+E18)</f>
        <v>0</v>
      </c>
      <c r="F19" s="250" t="s">
        <v>44</v>
      </c>
      <c r="G19" s="250"/>
      <c r="H19" s="16">
        <f>(H17+H18)*2000</f>
        <v>0</v>
      </c>
      <c r="I19" s="179" t="s">
        <v>45</v>
      </c>
      <c r="J19" s="172"/>
      <c r="K19" s="16">
        <f>(K17+K18)*1500</f>
        <v>0</v>
      </c>
      <c r="L19" s="179" t="s">
        <v>63</v>
      </c>
      <c r="M19" s="172"/>
      <c r="N19" s="173">
        <f>1000*(N17+N18)</f>
        <v>0</v>
      </c>
      <c r="O19" s="174"/>
      <c r="P19" s="251" t="s">
        <v>33</v>
      </c>
      <c r="Q19" s="172"/>
      <c r="R19" s="177">
        <f>E19+H19+K19+N19</f>
        <v>0</v>
      </c>
      <c r="S19" s="178"/>
      <c r="T19" s="37"/>
    </row>
    <row r="20" ht="17.25" customHeight="1"/>
    <row r="21" spans="1:12" ht="17.25" customHeight="1">
      <c r="A21" s="3" t="s">
        <v>46</v>
      </c>
      <c r="G21" s="3" t="s">
        <v>154</v>
      </c>
      <c r="H21" s="38" t="s">
        <v>229</v>
      </c>
      <c r="L21" s="3" t="s">
        <v>47</v>
      </c>
    </row>
    <row r="22" spans="1:14" ht="17.25" customHeight="1" thickBot="1">
      <c r="A22" s="12" t="s">
        <v>48</v>
      </c>
      <c r="C22" s="132"/>
      <c r="L22" s="12" t="s">
        <v>48</v>
      </c>
      <c r="M22" s="12"/>
      <c r="N22" s="12"/>
    </row>
    <row r="23" spans="1:51" ht="19.5" customHeight="1" thickTop="1">
      <c r="A23" s="206" t="s">
        <v>49</v>
      </c>
      <c r="B23" s="207"/>
      <c r="C23" s="51" t="s">
        <v>275</v>
      </c>
      <c r="D23" s="52" t="s">
        <v>71</v>
      </c>
      <c r="E23" s="208" t="s">
        <v>50</v>
      </c>
      <c r="F23" s="207"/>
      <c r="G23" s="208" t="s">
        <v>51</v>
      </c>
      <c r="H23" s="207"/>
      <c r="I23" s="51" t="s">
        <v>52</v>
      </c>
      <c r="J23" s="53" t="s">
        <v>53</v>
      </c>
      <c r="K23" s="180" t="s">
        <v>49</v>
      </c>
      <c r="L23" s="171"/>
      <c r="M23" s="136" t="s">
        <v>275</v>
      </c>
      <c r="N23" s="137"/>
      <c r="O23" s="170" t="s">
        <v>50</v>
      </c>
      <c r="P23" s="172"/>
      <c r="Q23" s="170" t="s">
        <v>51</v>
      </c>
      <c r="R23" s="172"/>
      <c r="S23" s="18" t="s">
        <v>52</v>
      </c>
      <c r="T23" s="18" t="s">
        <v>53</v>
      </c>
      <c r="U23" s="3" t="s">
        <v>72</v>
      </c>
      <c r="V23" s="3" t="s">
        <v>73</v>
      </c>
      <c r="W23" s="3" t="s">
        <v>74</v>
      </c>
      <c r="X23" s="3" t="s">
        <v>75</v>
      </c>
      <c r="Y23" s="3" t="s">
        <v>76</v>
      </c>
      <c r="Z23" s="3" t="s">
        <v>77</v>
      </c>
      <c r="AA23" s="3" t="s">
        <v>78</v>
      </c>
      <c r="AB23" s="3" t="s">
        <v>79</v>
      </c>
      <c r="AC23" s="3" t="s">
        <v>80</v>
      </c>
      <c r="AD23" s="3" t="s">
        <v>81</v>
      </c>
      <c r="AE23" s="3" t="s">
        <v>82</v>
      </c>
      <c r="AF23" s="3" t="s">
        <v>83</v>
      </c>
      <c r="AG23" s="3" t="s">
        <v>84</v>
      </c>
      <c r="AH23" s="3" t="s">
        <v>85</v>
      </c>
      <c r="AI23" s="3" t="s">
        <v>86</v>
      </c>
      <c r="AJ23" s="3" t="s">
        <v>87</v>
      </c>
      <c r="AK23" s="3" t="s">
        <v>88</v>
      </c>
      <c r="AL23" s="3" t="s">
        <v>89</v>
      </c>
      <c r="AM23" s="3" t="s">
        <v>90</v>
      </c>
      <c r="AN23" s="3" t="s">
        <v>91</v>
      </c>
      <c r="AO23" s="3" t="s">
        <v>278</v>
      </c>
      <c r="AP23" s="3" t="s">
        <v>112</v>
      </c>
      <c r="AQ23" s="3" t="s">
        <v>113</v>
      </c>
      <c r="AR23" s="42" t="s">
        <v>160</v>
      </c>
      <c r="AS23" s="42" t="s">
        <v>161</v>
      </c>
      <c r="AT23" s="28" t="s">
        <v>114</v>
      </c>
      <c r="AU23" s="28" t="s">
        <v>115</v>
      </c>
      <c r="AV23" s="28" t="s">
        <v>116</v>
      </c>
      <c r="AW23" s="3" t="s">
        <v>162</v>
      </c>
      <c r="AX23" s="3" t="s">
        <v>163</v>
      </c>
      <c r="AY23" s="3" t="s">
        <v>277</v>
      </c>
    </row>
    <row r="24" spans="1:51" ht="22.5" customHeight="1">
      <c r="A24" s="190"/>
      <c r="B24" s="191"/>
      <c r="C24" s="41"/>
      <c r="D24" s="97"/>
      <c r="E24" s="196"/>
      <c r="F24" s="196"/>
      <c r="G24" s="170"/>
      <c r="H24" s="172"/>
      <c r="I24" s="41"/>
      <c r="J24" s="44"/>
      <c r="K24" s="195">
        <f>IF(A24=0,"",A24)</f>
      </c>
      <c r="L24" s="196"/>
      <c r="M24" s="21">
        <f>IF(C24=0,"",C24)</f>
      </c>
      <c r="N24" s="136"/>
      <c r="O24" s="194">
        <f>IF(E24=0,"",E24)</f>
      </c>
      <c r="P24" s="194"/>
      <c r="Q24" s="170">
        <f>IF(G24=0,"",G24)</f>
      </c>
      <c r="R24" s="172"/>
      <c r="S24" s="32">
        <f>IF(I24=0,"",I24)</f>
      </c>
      <c r="T24" s="10">
        <f>IF(J24=0,"",J24)</f>
      </c>
      <c r="U24" s="3" t="b">
        <f>AND($C24="男",$I24="a",$G24="男子シングルス",$D24="一般")</f>
        <v>0</v>
      </c>
      <c r="V24" s="3" t="b">
        <f>AND($C24="男",$I24="b",$G24="男子シングルス",$D24="一般")</f>
        <v>0</v>
      </c>
      <c r="W24" s="165" t="b">
        <f>AND($C24="男",$I24="c",$G24="男子シングルス",$D24="一般")</f>
        <v>0</v>
      </c>
      <c r="X24" s="165" t="b">
        <f>AND($C24="男",$I24="d",$G24="男子シングルス",$D24="一般")</f>
        <v>0</v>
      </c>
      <c r="Y24" s="165" t="b">
        <f>AND($C24="男",$I24="e",$G24="男子シングルス",$D24="一般")</f>
        <v>0</v>
      </c>
      <c r="Z24" s="3" t="b">
        <f>AND($C24="男",$I24="a",$G24="男子シングルス",$D24="高校以下")</f>
        <v>0</v>
      </c>
      <c r="AA24" s="165" t="b">
        <f>AND($C24="男",$I24="b",$G24="男子シングルス",$D24="高校以下")</f>
        <v>0</v>
      </c>
      <c r="AB24" s="165" t="b">
        <f>AND($C24="男",$I24="c",$G24="男子シングルス",$D24="高校以下")</f>
        <v>0</v>
      </c>
      <c r="AC24" s="165" t="b">
        <f>AND($C24="男",$I24="d",$G24="男子シングルス",$D24="高校以下")</f>
        <v>0</v>
      </c>
      <c r="AD24" s="165" t="b">
        <f>AND($C24="男",$I24="e",$G24="男子シングルス",$D24="高校以下")</f>
        <v>0</v>
      </c>
      <c r="AE24" s="28" t="b">
        <f>AND($C24="女",$I24="a",$G24="女子シングルス",$D24="一般")</f>
        <v>0</v>
      </c>
      <c r="AF24" s="165" t="b">
        <f>AND($C24="女",$I24="b",$G24="女子シングルス",$D24="一般")</f>
        <v>0</v>
      </c>
      <c r="AG24" s="165" t="b">
        <f>AND($C24="女",$I24="c",$G24="女子シングルス",$D24="一般")</f>
        <v>0</v>
      </c>
      <c r="AH24" s="165" t="b">
        <f>AND($C24="女",$I24="d",$G24="女子シングルス",$D24="一般")</f>
        <v>0</v>
      </c>
      <c r="AI24" s="165" t="b">
        <f>AND($C24="女",$I24="e",$G24="女子シングルス",$D24="一般")</f>
        <v>0</v>
      </c>
      <c r="AJ24" s="28" t="b">
        <f>AND($C24="女",$I24="a",$G24="女子シングルス",$D24="高校以下")</f>
        <v>0</v>
      </c>
      <c r="AK24" s="165" t="b">
        <f>AND($C24="女",$I24="b",$G24="女子シングルス",$D24="高校以下")</f>
        <v>0</v>
      </c>
      <c r="AL24" s="165" t="b">
        <f>AND($C24="女",$I24="c",$G24="女子シングルス",$D24="高校以下")</f>
        <v>0</v>
      </c>
      <c r="AM24" s="165" t="b">
        <f>AND($C24="女",$I24="d",$G24="女子シングルス",$D24="高校以下")</f>
        <v>0</v>
      </c>
      <c r="AN24" s="165" t="b">
        <f>AND($C24="女",$I24="e",$G24="女子シングルス",$D24="高校以下")</f>
        <v>0</v>
      </c>
      <c r="AO24" s="38" t="b">
        <f>AND($C24="男",$D24="一般",$G24="男子35シングルス",$I24="G")</f>
        <v>0</v>
      </c>
      <c r="AP24" s="28" t="b">
        <f>AND($C24="男",$D24="一般",$G24="男子45シングルス",$I24="")</f>
        <v>0</v>
      </c>
      <c r="AQ24" s="28" t="b">
        <f>AND($C24="男",$D24="一般",$G24="男子55シングルス",$I24="")</f>
        <v>0</v>
      </c>
      <c r="AR24" s="42" t="b">
        <f>AND($C24="男",$D24="一般",$G24="男子60シングルス",$I24="")</f>
        <v>0</v>
      </c>
      <c r="AS24" s="42" t="b">
        <f>AND($C24="男",$D24="一般",$G24="男子65シングルス",$I24="")</f>
        <v>0</v>
      </c>
      <c r="AT24" s="28" t="b">
        <f>AND($C24="女",$D24="一般",$G24="女子35シングルス",$I24="")</f>
        <v>0</v>
      </c>
      <c r="AU24" s="28" t="b">
        <f>AND($C24="女",$D24="一般",$G24="女子45シングルス",$I24="")</f>
        <v>0</v>
      </c>
      <c r="AV24" s="28" t="b">
        <f>AND($C24="女",$D24="一般",$G24="女子55シングルス",$I24="")</f>
        <v>0</v>
      </c>
      <c r="AW24" s="3" t="b">
        <f>AND($C24="女",$D24="一般",$G24="女子60シングルス",$I24="")</f>
        <v>0</v>
      </c>
      <c r="AX24" s="3" t="b">
        <f>AND($C24="女",$D24="一般",$G24="女子65シングルス",$I24="")</f>
        <v>0</v>
      </c>
      <c r="AY24" s="3" t="b">
        <f>AND($C24="男",$D24="一般",$G24="男子35シングルス",$I24="H")</f>
        <v>0</v>
      </c>
    </row>
    <row r="25" spans="1:51" ht="22.5" customHeight="1">
      <c r="A25" s="190"/>
      <c r="B25" s="191"/>
      <c r="C25" s="41"/>
      <c r="D25" s="97"/>
      <c r="E25" s="196"/>
      <c r="F25" s="196"/>
      <c r="G25" s="170"/>
      <c r="H25" s="172"/>
      <c r="I25" s="115"/>
      <c r="J25" s="44"/>
      <c r="K25" s="195">
        <f aca="true" t="shared" si="3" ref="K25:K56">IF(A25=0,"",A25)</f>
      </c>
      <c r="L25" s="196"/>
      <c r="M25" s="32">
        <f aca="true" t="shared" si="4" ref="M25:M58">IF(C25=0,"",C25)</f>
      </c>
      <c r="N25" s="136"/>
      <c r="O25" s="194">
        <f aca="true" t="shared" si="5" ref="O25:O56">IF(E25=0,"",E25)</f>
      </c>
      <c r="P25" s="194"/>
      <c r="Q25" s="170">
        <f aca="true" t="shared" si="6" ref="Q25:Q36">IF(G25=0,"",G25)</f>
      </c>
      <c r="R25" s="172"/>
      <c r="S25" s="32">
        <f aca="true" t="shared" si="7" ref="S25:S58">IF(I25=0,"",I25)</f>
      </c>
      <c r="T25" s="10">
        <f aca="true" t="shared" si="8" ref="T25:T58">IF(J25=0,"",J25)</f>
      </c>
      <c r="U25" s="165" t="b">
        <f aca="true" t="shared" si="9" ref="U25:U58">AND($C25="男",$I25="a",$G25="男子シングルス",$D25="一般")</f>
        <v>0</v>
      </c>
      <c r="V25" s="165" t="b">
        <f aca="true" t="shared" si="10" ref="V25:V58">AND($C25="男",$I25="b",$G25="男子シングルス",$D25="一般")</f>
        <v>0</v>
      </c>
      <c r="W25" s="165" t="b">
        <f aca="true" t="shared" si="11" ref="W25:W58">AND($C25="男",$I25="c",$G25="男子シングルス",$D25="一般")</f>
        <v>0</v>
      </c>
      <c r="X25" s="165" t="b">
        <f aca="true" t="shared" si="12" ref="X25:X58">AND($C25="男",$I25="d",$G25="男子シングルス",$D25="一般")</f>
        <v>0</v>
      </c>
      <c r="Y25" s="165" t="b">
        <f aca="true" t="shared" si="13" ref="Y25:Y58">AND($C25="男",$I25="e",$G25="男子シングルス",$D25="一般")</f>
        <v>0</v>
      </c>
      <c r="Z25" s="165" t="b">
        <f aca="true" t="shared" si="14" ref="Z25:Z58">AND($C25="男",$I25="a",$G25="男子シングルス",$D25="高校以下")</f>
        <v>0</v>
      </c>
      <c r="AA25" s="165" t="b">
        <f aca="true" t="shared" si="15" ref="AA25:AA58">AND($C25="男",$I25="b",$G25="男子シングルス",$D25="高校以下")</f>
        <v>0</v>
      </c>
      <c r="AB25" s="165" t="b">
        <f aca="true" t="shared" si="16" ref="AB25:AB58">AND($C25="男",$I25="c",$G25="男子シングルス",$D25="高校以下")</f>
        <v>0</v>
      </c>
      <c r="AC25" s="165" t="b">
        <f aca="true" t="shared" si="17" ref="AC25:AC58">AND($C25="男",$I25="d",$G25="男子シングルス",$D25="高校以下")</f>
        <v>0</v>
      </c>
      <c r="AD25" s="165" t="b">
        <f aca="true" t="shared" si="18" ref="AD25:AD58">AND($C25="男",$I25="e",$G25="男子シングルス",$D25="高校以下")</f>
        <v>0</v>
      </c>
      <c r="AE25" s="165" t="b">
        <f aca="true" t="shared" si="19" ref="AE25:AE58">AND($C25="女",$I25="a",$G25="女子シングルス",$D25="一般")</f>
        <v>0</v>
      </c>
      <c r="AF25" s="165" t="b">
        <f aca="true" t="shared" si="20" ref="AF25:AF58">AND($C25="女",$I25="b",$G25="女子シングルス",$D25="一般")</f>
        <v>0</v>
      </c>
      <c r="AG25" s="165" t="b">
        <f aca="true" t="shared" si="21" ref="AG25:AG58">AND($C25="女",$I25="c",$G25="女子シングルス",$D25="一般")</f>
        <v>0</v>
      </c>
      <c r="AH25" s="165" t="b">
        <f aca="true" t="shared" si="22" ref="AH25:AH58">AND($C25="女",$I25="d",$G25="女子シングルス",$D25="一般")</f>
        <v>0</v>
      </c>
      <c r="AI25" s="165" t="b">
        <f aca="true" t="shared" si="23" ref="AI25:AI58">AND($C25="女",$I25="e",$G25="女子シングルス",$D25="一般")</f>
        <v>0</v>
      </c>
      <c r="AJ25" s="165" t="b">
        <f aca="true" t="shared" si="24" ref="AJ25:AJ58">AND($C25="女",$I25="a",$G25="女子シングルス",$D25="高校以下")</f>
        <v>0</v>
      </c>
      <c r="AK25" s="165" t="b">
        <f aca="true" t="shared" si="25" ref="AK25:AK58">AND($C25="女",$I25="b",$G25="女子シングルス",$D25="高校以下")</f>
        <v>0</v>
      </c>
      <c r="AL25" s="165" t="b">
        <f aca="true" t="shared" si="26" ref="AL25:AL58">AND($C25="女",$I25="c",$G25="女子シングルス",$D25="高校以下")</f>
        <v>0</v>
      </c>
      <c r="AM25" s="165" t="b">
        <f aca="true" t="shared" si="27" ref="AM25:AM58">AND($C25="女",$I25="d",$G25="女子シングルス",$D25="高校以下")</f>
        <v>0</v>
      </c>
      <c r="AN25" s="165" t="b">
        <f aca="true" t="shared" si="28" ref="AN25:AN58">AND($C25="女",$I25="e",$G25="女子シングルス",$D25="高校以下")</f>
        <v>0</v>
      </c>
      <c r="AO25" s="164" t="b">
        <f aca="true" t="shared" si="29" ref="AO25:AO58">AND($C25="男",$D25="一般",$G25="男子35シングルス",$I25="G")</f>
        <v>0</v>
      </c>
      <c r="AP25" s="168" t="b">
        <f aca="true" t="shared" si="30" ref="AP25:AP58">AND($C25="男",$D25="一般",$G25="男子45シングルス",$I25="")</f>
        <v>0</v>
      </c>
      <c r="AQ25" s="168" t="b">
        <f aca="true" t="shared" si="31" ref="AQ25:AQ58">AND($C25="男",$D25="一般",$G25="男子55シングルス",$I25="")</f>
        <v>0</v>
      </c>
      <c r="AR25" s="168" t="b">
        <f aca="true" t="shared" si="32" ref="AR25:AR58">AND($C25="男",$D25="一般",$G25="男子60シングルス",$I25="")</f>
        <v>0</v>
      </c>
      <c r="AS25" s="168" t="b">
        <f aca="true" t="shared" si="33" ref="AS25:AS58">AND($C25="男",$D25="一般",$G25="男子65シングルス",$I25="")</f>
        <v>0</v>
      </c>
      <c r="AT25" s="168" t="b">
        <f aca="true" t="shared" si="34" ref="AT25:AT58">AND($C25="女",$D25="一般",$G25="女子35シングルス",$I25="")</f>
        <v>0</v>
      </c>
      <c r="AU25" s="168" t="b">
        <f aca="true" t="shared" si="35" ref="AU25:AU58">AND($C25="女",$D25="一般",$G25="女子45シングルス",$I25="")</f>
        <v>0</v>
      </c>
      <c r="AV25" s="168" t="b">
        <f aca="true" t="shared" si="36" ref="AV25:AV58">AND($C25="女",$D25="一般",$G25="女子55シングルス",$I25="")</f>
        <v>0</v>
      </c>
      <c r="AW25" s="168" t="b">
        <f aca="true" t="shared" si="37" ref="AW25:AW58">AND($C25="女",$D25="一般",$G25="女子60シングルス",$I25="")</f>
        <v>0</v>
      </c>
      <c r="AX25" s="168" t="b">
        <f aca="true" t="shared" si="38" ref="AX25:AX58">AND($C25="女",$D25="一般",$G25="女子65シングルス",$I25="")</f>
        <v>0</v>
      </c>
      <c r="AY25" s="164" t="b">
        <f aca="true" t="shared" si="39" ref="AY25:AY58">AND($C25="男",$D25="一般",$G25="男子35シングルス",$I25="H")</f>
        <v>0</v>
      </c>
    </row>
    <row r="26" spans="1:51" ht="22.5" customHeight="1">
      <c r="A26" s="190"/>
      <c r="B26" s="191"/>
      <c r="C26" s="41"/>
      <c r="D26" s="97"/>
      <c r="E26" s="196"/>
      <c r="F26" s="196"/>
      <c r="G26" s="170"/>
      <c r="H26" s="172"/>
      <c r="I26" s="115"/>
      <c r="J26" s="44"/>
      <c r="K26" s="195">
        <f t="shared" si="3"/>
      </c>
      <c r="L26" s="196"/>
      <c r="M26" s="32">
        <f t="shared" si="4"/>
      </c>
      <c r="N26" s="136"/>
      <c r="O26" s="194">
        <f t="shared" si="5"/>
      </c>
      <c r="P26" s="194"/>
      <c r="Q26" s="170">
        <f t="shared" si="6"/>
      </c>
      <c r="R26" s="172"/>
      <c r="S26" s="32">
        <f t="shared" si="7"/>
      </c>
      <c r="T26" s="10">
        <f t="shared" si="8"/>
      </c>
      <c r="U26" s="165" t="b">
        <f t="shared" si="9"/>
        <v>0</v>
      </c>
      <c r="V26" s="165" t="b">
        <f t="shared" si="10"/>
        <v>0</v>
      </c>
      <c r="W26" s="165" t="b">
        <f t="shared" si="11"/>
        <v>0</v>
      </c>
      <c r="X26" s="165" t="b">
        <f t="shared" si="12"/>
        <v>0</v>
      </c>
      <c r="Y26" s="165" t="b">
        <f t="shared" si="13"/>
        <v>0</v>
      </c>
      <c r="Z26" s="165" t="b">
        <f t="shared" si="14"/>
        <v>0</v>
      </c>
      <c r="AA26" s="165" t="b">
        <f t="shared" si="15"/>
        <v>0</v>
      </c>
      <c r="AB26" s="165" t="b">
        <f t="shared" si="16"/>
        <v>0</v>
      </c>
      <c r="AC26" s="165" t="b">
        <f t="shared" si="17"/>
        <v>0</v>
      </c>
      <c r="AD26" s="165" t="b">
        <f t="shared" si="18"/>
        <v>0</v>
      </c>
      <c r="AE26" s="165" t="b">
        <f t="shared" si="19"/>
        <v>0</v>
      </c>
      <c r="AF26" s="165" t="b">
        <f t="shared" si="20"/>
        <v>0</v>
      </c>
      <c r="AG26" s="165" t="b">
        <f t="shared" si="21"/>
        <v>0</v>
      </c>
      <c r="AH26" s="165" t="b">
        <f t="shared" si="22"/>
        <v>0</v>
      </c>
      <c r="AI26" s="165" t="b">
        <f t="shared" si="23"/>
        <v>0</v>
      </c>
      <c r="AJ26" s="165" t="b">
        <f t="shared" si="24"/>
        <v>0</v>
      </c>
      <c r="AK26" s="165" t="b">
        <f t="shared" si="25"/>
        <v>0</v>
      </c>
      <c r="AL26" s="165" t="b">
        <f t="shared" si="26"/>
        <v>0</v>
      </c>
      <c r="AM26" s="165" t="b">
        <f t="shared" si="27"/>
        <v>0</v>
      </c>
      <c r="AN26" s="165" t="b">
        <f t="shared" si="28"/>
        <v>0</v>
      </c>
      <c r="AO26" s="164" t="b">
        <f t="shared" si="29"/>
        <v>0</v>
      </c>
      <c r="AP26" s="168" t="b">
        <f t="shared" si="30"/>
        <v>0</v>
      </c>
      <c r="AQ26" s="168" t="b">
        <f t="shared" si="31"/>
        <v>0</v>
      </c>
      <c r="AR26" s="168" t="b">
        <f t="shared" si="32"/>
        <v>0</v>
      </c>
      <c r="AS26" s="168" t="b">
        <f t="shared" si="33"/>
        <v>0</v>
      </c>
      <c r="AT26" s="168" t="b">
        <f t="shared" si="34"/>
        <v>0</v>
      </c>
      <c r="AU26" s="168" t="b">
        <f t="shared" si="35"/>
        <v>0</v>
      </c>
      <c r="AV26" s="168" t="b">
        <f t="shared" si="36"/>
        <v>0</v>
      </c>
      <c r="AW26" s="168" t="b">
        <f t="shared" si="37"/>
        <v>0</v>
      </c>
      <c r="AX26" s="168" t="b">
        <f t="shared" si="38"/>
        <v>0</v>
      </c>
      <c r="AY26" s="164" t="b">
        <f t="shared" si="39"/>
        <v>0</v>
      </c>
    </row>
    <row r="27" spans="1:51" ht="22.5" customHeight="1">
      <c r="A27" s="190"/>
      <c r="B27" s="191"/>
      <c r="C27" s="41"/>
      <c r="D27" s="97"/>
      <c r="E27" s="196"/>
      <c r="F27" s="196"/>
      <c r="G27" s="170"/>
      <c r="H27" s="172"/>
      <c r="I27" s="115"/>
      <c r="J27" s="44"/>
      <c r="K27" s="195">
        <f t="shared" si="3"/>
      </c>
      <c r="L27" s="196"/>
      <c r="M27" s="32">
        <f t="shared" si="4"/>
      </c>
      <c r="N27" s="136"/>
      <c r="O27" s="194">
        <f t="shared" si="5"/>
      </c>
      <c r="P27" s="194"/>
      <c r="Q27" s="170">
        <f t="shared" si="6"/>
      </c>
      <c r="R27" s="172"/>
      <c r="S27" s="32">
        <f t="shared" si="7"/>
      </c>
      <c r="T27" s="10">
        <f t="shared" si="8"/>
      </c>
      <c r="U27" s="165" t="b">
        <f t="shared" si="9"/>
        <v>0</v>
      </c>
      <c r="V27" s="165" t="b">
        <f t="shared" si="10"/>
        <v>0</v>
      </c>
      <c r="W27" s="165" t="b">
        <f t="shared" si="11"/>
        <v>0</v>
      </c>
      <c r="X27" s="165" t="b">
        <f t="shared" si="12"/>
        <v>0</v>
      </c>
      <c r="Y27" s="165" t="b">
        <f t="shared" si="13"/>
        <v>0</v>
      </c>
      <c r="Z27" s="165" t="b">
        <f t="shared" si="14"/>
        <v>0</v>
      </c>
      <c r="AA27" s="165" t="b">
        <f t="shared" si="15"/>
        <v>0</v>
      </c>
      <c r="AB27" s="165" t="b">
        <f t="shared" si="16"/>
        <v>0</v>
      </c>
      <c r="AC27" s="165" t="b">
        <f t="shared" si="17"/>
        <v>0</v>
      </c>
      <c r="AD27" s="165" t="b">
        <f t="shared" si="18"/>
        <v>0</v>
      </c>
      <c r="AE27" s="165" t="b">
        <f t="shared" si="19"/>
        <v>0</v>
      </c>
      <c r="AF27" s="165" t="b">
        <f t="shared" si="20"/>
        <v>0</v>
      </c>
      <c r="AG27" s="165" t="b">
        <f t="shared" si="21"/>
        <v>0</v>
      </c>
      <c r="AH27" s="165" t="b">
        <f t="shared" si="22"/>
        <v>0</v>
      </c>
      <c r="AI27" s="165" t="b">
        <f t="shared" si="23"/>
        <v>0</v>
      </c>
      <c r="AJ27" s="165" t="b">
        <f t="shared" si="24"/>
        <v>0</v>
      </c>
      <c r="AK27" s="165" t="b">
        <f t="shared" si="25"/>
        <v>0</v>
      </c>
      <c r="AL27" s="165" t="b">
        <f t="shared" si="26"/>
        <v>0</v>
      </c>
      <c r="AM27" s="165" t="b">
        <f t="shared" si="27"/>
        <v>0</v>
      </c>
      <c r="AN27" s="165" t="b">
        <f t="shared" si="28"/>
        <v>0</v>
      </c>
      <c r="AO27" s="164" t="b">
        <f t="shared" si="29"/>
        <v>0</v>
      </c>
      <c r="AP27" s="168" t="b">
        <f t="shared" si="30"/>
        <v>0</v>
      </c>
      <c r="AQ27" s="168" t="b">
        <f t="shared" si="31"/>
        <v>0</v>
      </c>
      <c r="AR27" s="168" t="b">
        <f t="shared" si="32"/>
        <v>0</v>
      </c>
      <c r="AS27" s="168" t="b">
        <f t="shared" si="33"/>
        <v>0</v>
      </c>
      <c r="AT27" s="168" t="b">
        <f t="shared" si="34"/>
        <v>0</v>
      </c>
      <c r="AU27" s="168" t="b">
        <f t="shared" si="35"/>
        <v>0</v>
      </c>
      <c r="AV27" s="168" t="b">
        <f t="shared" si="36"/>
        <v>0</v>
      </c>
      <c r="AW27" s="168" t="b">
        <f t="shared" si="37"/>
        <v>0</v>
      </c>
      <c r="AX27" s="168" t="b">
        <f t="shared" si="38"/>
        <v>0</v>
      </c>
      <c r="AY27" s="164" t="b">
        <f t="shared" si="39"/>
        <v>0</v>
      </c>
    </row>
    <row r="28" spans="1:51" ht="22.5" customHeight="1">
      <c r="A28" s="190"/>
      <c r="B28" s="191"/>
      <c r="C28" s="41"/>
      <c r="D28" s="97"/>
      <c r="E28" s="196"/>
      <c r="F28" s="196"/>
      <c r="G28" s="170"/>
      <c r="H28" s="172"/>
      <c r="I28" s="115"/>
      <c r="J28" s="44"/>
      <c r="K28" s="195">
        <f t="shared" si="3"/>
      </c>
      <c r="L28" s="196"/>
      <c r="M28" s="32">
        <f t="shared" si="4"/>
      </c>
      <c r="N28" s="136"/>
      <c r="O28" s="194">
        <f t="shared" si="5"/>
      </c>
      <c r="P28" s="194"/>
      <c r="Q28" s="170">
        <f t="shared" si="6"/>
      </c>
      <c r="R28" s="172"/>
      <c r="S28" s="32">
        <f t="shared" si="7"/>
      </c>
      <c r="T28" s="10">
        <f t="shared" si="8"/>
      </c>
      <c r="U28" s="165" t="b">
        <f t="shared" si="9"/>
        <v>0</v>
      </c>
      <c r="V28" s="165" t="b">
        <f t="shared" si="10"/>
        <v>0</v>
      </c>
      <c r="W28" s="165" t="b">
        <f t="shared" si="11"/>
        <v>0</v>
      </c>
      <c r="X28" s="165" t="b">
        <f t="shared" si="12"/>
        <v>0</v>
      </c>
      <c r="Y28" s="165" t="b">
        <f t="shared" si="13"/>
        <v>0</v>
      </c>
      <c r="Z28" s="165" t="b">
        <f t="shared" si="14"/>
        <v>0</v>
      </c>
      <c r="AA28" s="165" t="b">
        <f t="shared" si="15"/>
        <v>0</v>
      </c>
      <c r="AB28" s="165" t="b">
        <f t="shared" si="16"/>
        <v>0</v>
      </c>
      <c r="AC28" s="165" t="b">
        <f t="shared" si="17"/>
        <v>0</v>
      </c>
      <c r="AD28" s="165" t="b">
        <f t="shared" si="18"/>
        <v>0</v>
      </c>
      <c r="AE28" s="165" t="b">
        <f t="shared" si="19"/>
        <v>0</v>
      </c>
      <c r="AF28" s="165" t="b">
        <f t="shared" si="20"/>
        <v>0</v>
      </c>
      <c r="AG28" s="165" t="b">
        <f t="shared" si="21"/>
        <v>0</v>
      </c>
      <c r="AH28" s="165" t="b">
        <f t="shared" si="22"/>
        <v>0</v>
      </c>
      <c r="AI28" s="165" t="b">
        <f t="shared" si="23"/>
        <v>0</v>
      </c>
      <c r="AJ28" s="165" t="b">
        <f t="shared" si="24"/>
        <v>0</v>
      </c>
      <c r="AK28" s="165" t="b">
        <f t="shared" si="25"/>
        <v>0</v>
      </c>
      <c r="AL28" s="165" t="b">
        <f t="shared" si="26"/>
        <v>0</v>
      </c>
      <c r="AM28" s="165" t="b">
        <f t="shared" si="27"/>
        <v>0</v>
      </c>
      <c r="AN28" s="165" t="b">
        <f t="shared" si="28"/>
        <v>0</v>
      </c>
      <c r="AO28" s="164" t="b">
        <f t="shared" si="29"/>
        <v>0</v>
      </c>
      <c r="AP28" s="168" t="b">
        <f t="shared" si="30"/>
        <v>0</v>
      </c>
      <c r="AQ28" s="168" t="b">
        <f t="shared" si="31"/>
        <v>0</v>
      </c>
      <c r="AR28" s="168" t="b">
        <f t="shared" si="32"/>
        <v>0</v>
      </c>
      <c r="AS28" s="168" t="b">
        <f t="shared" si="33"/>
        <v>0</v>
      </c>
      <c r="AT28" s="168" t="b">
        <f t="shared" si="34"/>
        <v>0</v>
      </c>
      <c r="AU28" s="168" t="b">
        <f t="shared" si="35"/>
        <v>0</v>
      </c>
      <c r="AV28" s="168" t="b">
        <f t="shared" si="36"/>
        <v>0</v>
      </c>
      <c r="AW28" s="168" t="b">
        <f t="shared" si="37"/>
        <v>0</v>
      </c>
      <c r="AX28" s="168" t="b">
        <f t="shared" si="38"/>
        <v>0</v>
      </c>
      <c r="AY28" s="164" t="b">
        <f t="shared" si="39"/>
        <v>0</v>
      </c>
    </row>
    <row r="29" spans="1:51" ht="22.5" customHeight="1">
      <c r="A29" s="190"/>
      <c r="B29" s="191"/>
      <c r="C29" s="41"/>
      <c r="D29" s="118"/>
      <c r="E29" s="219"/>
      <c r="F29" s="191"/>
      <c r="G29" s="170"/>
      <c r="H29" s="172"/>
      <c r="I29" s="115"/>
      <c r="J29" s="44"/>
      <c r="K29" s="195">
        <f t="shared" si="3"/>
      </c>
      <c r="L29" s="196"/>
      <c r="M29" s="32">
        <f t="shared" si="4"/>
      </c>
      <c r="N29" s="136"/>
      <c r="O29" s="194">
        <f t="shared" si="5"/>
      </c>
      <c r="P29" s="194"/>
      <c r="Q29" s="170">
        <f t="shared" si="6"/>
      </c>
      <c r="R29" s="172"/>
      <c r="S29" s="32">
        <f t="shared" si="7"/>
      </c>
      <c r="T29" s="10">
        <f t="shared" si="8"/>
      </c>
      <c r="U29" s="165" t="b">
        <f t="shared" si="9"/>
        <v>0</v>
      </c>
      <c r="V29" s="165" t="b">
        <f t="shared" si="10"/>
        <v>0</v>
      </c>
      <c r="W29" s="165" t="b">
        <f t="shared" si="11"/>
        <v>0</v>
      </c>
      <c r="X29" s="165" t="b">
        <f t="shared" si="12"/>
        <v>0</v>
      </c>
      <c r="Y29" s="165" t="b">
        <f t="shared" si="13"/>
        <v>0</v>
      </c>
      <c r="Z29" s="165" t="b">
        <f t="shared" si="14"/>
        <v>0</v>
      </c>
      <c r="AA29" s="165" t="b">
        <f t="shared" si="15"/>
        <v>0</v>
      </c>
      <c r="AB29" s="165" t="b">
        <f t="shared" si="16"/>
        <v>0</v>
      </c>
      <c r="AC29" s="165" t="b">
        <f t="shared" si="17"/>
        <v>0</v>
      </c>
      <c r="AD29" s="165" t="b">
        <f t="shared" si="18"/>
        <v>0</v>
      </c>
      <c r="AE29" s="165" t="b">
        <f t="shared" si="19"/>
        <v>0</v>
      </c>
      <c r="AF29" s="165" t="b">
        <f t="shared" si="20"/>
        <v>0</v>
      </c>
      <c r="AG29" s="165" t="b">
        <f t="shared" si="21"/>
        <v>0</v>
      </c>
      <c r="AH29" s="165" t="b">
        <f t="shared" si="22"/>
        <v>0</v>
      </c>
      <c r="AI29" s="165" t="b">
        <f t="shared" si="23"/>
        <v>0</v>
      </c>
      <c r="AJ29" s="165" t="b">
        <f t="shared" si="24"/>
        <v>0</v>
      </c>
      <c r="AK29" s="165" t="b">
        <f t="shared" si="25"/>
        <v>0</v>
      </c>
      <c r="AL29" s="165" t="b">
        <f t="shared" si="26"/>
        <v>0</v>
      </c>
      <c r="AM29" s="165" t="b">
        <f t="shared" si="27"/>
        <v>0</v>
      </c>
      <c r="AN29" s="165" t="b">
        <f t="shared" si="28"/>
        <v>0</v>
      </c>
      <c r="AO29" s="164" t="b">
        <f t="shared" si="29"/>
        <v>0</v>
      </c>
      <c r="AP29" s="168" t="b">
        <f t="shared" si="30"/>
        <v>0</v>
      </c>
      <c r="AQ29" s="168" t="b">
        <f t="shared" si="31"/>
        <v>0</v>
      </c>
      <c r="AR29" s="168" t="b">
        <f t="shared" si="32"/>
        <v>0</v>
      </c>
      <c r="AS29" s="168" t="b">
        <f t="shared" si="33"/>
        <v>0</v>
      </c>
      <c r="AT29" s="168" t="b">
        <f t="shared" si="34"/>
        <v>0</v>
      </c>
      <c r="AU29" s="168" t="b">
        <f t="shared" si="35"/>
        <v>0</v>
      </c>
      <c r="AV29" s="168" t="b">
        <f t="shared" si="36"/>
        <v>0</v>
      </c>
      <c r="AW29" s="168" t="b">
        <f t="shared" si="37"/>
        <v>0</v>
      </c>
      <c r="AX29" s="168" t="b">
        <f t="shared" si="38"/>
        <v>0</v>
      </c>
      <c r="AY29" s="164" t="b">
        <f t="shared" si="39"/>
        <v>0</v>
      </c>
    </row>
    <row r="30" spans="1:51" ht="22.5" customHeight="1">
      <c r="A30" s="190"/>
      <c r="B30" s="191"/>
      <c r="C30" s="41"/>
      <c r="D30" s="97"/>
      <c r="E30" s="219"/>
      <c r="F30" s="191"/>
      <c r="G30" s="170"/>
      <c r="H30" s="172"/>
      <c r="I30" s="115"/>
      <c r="J30" s="44"/>
      <c r="K30" s="195">
        <f t="shared" si="3"/>
      </c>
      <c r="L30" s="196"/>
      <c r="M30" s="32">
        <f t="shared" si="4"/>
      </c>
      <c r="N30" s="136"/>
      <c r="O30" s="194">
        <f t="shared" si="5"/>
      </c>
      <c r="P30" s="194"/>
      <c r="Q30" s="170">
        <f t="shared" si="6"/>
      </c>
      <c r="R30" s="172"/>
      <c r="S30" s="32">
        <f t="shared" si="7"/>
      </c>
      <c r="T30" s="10">
        <f t="shared" si="8"/>
      </c>
      <c r="U30" s="165" t="b">
        <f t="shared" si="9"/>
        <v>0</v>
      </c>
      <c r="V30" s="165" t="b">
        <f t="shared" si="10"/>
        <v>0</v>
      </c>
      <c r="W30" s="165" t="b">
        <f t="shared" si="11"/>
        <v>0</v>
      </c>
      <c r="X30" s="165" t="b">
        <f t="shared" si="12"/>
        <v>0</v>
      </c>
      <c r="Y30" s="165" t="b">
        <f t="shared" si="13"/>
        <v>0</v>
      </c>
      <c r="Z30" s="165" t="b">
        <f t="shared" si="14"/>
        <v>0</v>
      </c>
      <c r="AA30" s="165" t="b">
        <f t="shared" si="15"/>
        <v>0</v>
      </c>
      <c r="AB30" s="165" t="b">
        <f t="shared" si="16"/>
        <v>0</v>
      </c>
      <c r="AC30" s="165" t="b">
        <f t="shared" si="17"/>
        <v>0</v>
      </c>
      <c r="AD30" s="165" t="b">
        <f t="shared" si="18"/>
        <v>0</v>
      </c>
      <c r="AE30" s="165" t="b">
        <f t="shared" si="19"/>
        <v>0</v>
      </c>
      <c r="AF30" s="165" t="b">
        <f t="shared" si="20"/>
        <v>0</v>
      </c>
      <c r="AG30" s="165" t="b">
        <f t="shared" si="21"/>
        <v>0</v>
      </c>
      <c r="AH30" s="165" t="b">
        <f t="shared" si="22"/>
        <v>0</v>
      </c>
      <c r="AI30" s="165" t="b">
        <f t="shared" si="23"/>
        <v>0</v>
      </c>
      <c r="AJ30" s="165" t="b">
        <f t="shared" si="24"/>
        <v>0</v>
      </c>
      <c r="AK30" s="165" t="b">
        <f t="shared" si="25"/>
        <v>0</v>
      </c>
      <c r="AL30" s="165" t="b">
        <f t="shared" si="26"/>
        <v>0</v>
      </c>
      <c r="AM30" s="165" t="b">
        <f t="shared" si="27"/>
        <v>0</v>
      </c>
      <c r="AN30" s="165" t="b">
        <f t="shared" si="28"/>
        <v>0</v>
      </c>
      <c r="AO30" s="164" t="b">
        <f t="shared" si="29"/>
        <v>0</v>
      </c>
      <c r="AP30" s="168" t="b">
        <f t="shared" si="30"/>
        <v>0</v>
      </c>
      <c r="AQ30" s="168" t="b">
        <f t="shared" si="31"/>
        <v>0</v>
      </c>
      <c r="AR30" s="168" t="b">
        <f t="shared" si="32"/>
        <v>0</v>
      </c>
      <c r="AS30" s="168" t="b">
        <f t="shared" si="33"/>
        <v>0</v>
      </c>
      <c r="AT30" s="168" t="b">
        <f t="shared" si="34"/>
        <v>0</v>
      </c>
      <c r="AU30" s="168" t="b">
        <f t="shared" si="35"/>
        <v>0</v>
      </c>
      <c r="AV30" s="168" t="b">
        <f t="shared" si="36"/>
        <v>0</v>
      </c>
      <c r="AW30" s="168" t="b">
        <f t="shared" si="37"/>
        <v>0</v>
      </c>
      <c r="AX30" s="168" t="b">
        <f t="shared" si="38"/>
        <v>0</v>
      </c>
      <c r="AY30" s="164" t="b">
        <f t="shared" si="39"/>
        <v>0</v>
      </c>
    </row>
    <row r="31" spans="1:51" ht="22.5" customHeight="1">
      <c r="A31" s="190"/>
      <c r="B31" s="191"/>
      <c r="C31" s="41"/>
      <c r="D31" s="97"/>
      <c r="E31" s="219"/>
      <c r="F31" s="191"/>
      <c r="G31" s="170"/>
      <c r="H31" s="172"/>
      <c r="I31" s="115"/>
      <c r="J31" s="44"/>
      <c r="K31" s="195">
        <f t="shared" si="3"/>
      </c>
      <c r="L31" s="196"/>
      <c r="M31" s="32">
        <f t="shared" si="4"/>
      </c>
      <c r="N31" s="136"/>
      <c r="O31" s="194">
        <f t="shared" si="5"/>
      </c>
      <c r="P31" s="194"/>
      <c r="Q31" s="170">
        <f t="shared" si="6"/>
      </c>
      <c r="R31" s="172"/>
      <c r="S31" s="32">
        <f t="shared" si="7"/>
      </c>
      <c r="T31" s="10">
        <f t="shared" si="8"/>
      </c>
      <c r="U31" s="165" t="b">
        <f t="shared" si="9"/>
        <v>0</v>
      </c>
      <c r="V31" s="165" t="b">
        <f t="shared" si="10"/>
        <v>0</v>
      </c>
      <c r="W31" s="165" t="b">
        <f t="shared" si="11"/>
        <v>0</v>
      </c>
      <c r="X31" s="165" t="b">
        <f t="shared" si="12"/>
        <v>0</v>
      </c>
      <c r="Y31" s="165" t="b">
        <f t="shared" si="13"/>
        <v>0</v>
      </c>
      <c r="Z31" s="165" t="b">
        <f t="shared" si="14"/>
        <v>0</v>
      </c>
      <c r="AA31" s="165" t="b">
        <f t="shared" si="15"/>
        <v>0</v>
      </c>
      <c r="AB31" s="165" t="b">
        <f t="shared" si="16"/>
        <v>0</v>
      </c>
      <c r="AC31" s="165" t="b">
        <f t="shared" si="17"/>
        <v>0</v>
      </c>
      <c r="AD31" s="165" t="b">
        <f t="shared" si="18"/>
        <v>0</v>
      </c>
      <c r="AE31" s="165" t="b">
        <f t="shared" si="19"/>
        <v>0</v>
      </c>
      <c r="AF31" s="165" t="b">
        <f t="shared" si="20"/>
        <v>0</v>
      </c>
      <c r="AG31" s="165" t="b">
        <f t="shared" si="21"/>
        <v>0</v>
      </c>
      <c r="AH31" s="165" t="b">
        <f t="shared" si="22"/>
        <v>0</v>
      </c>
      <c r="AI31" s="165" t="b">
        <f t="shared" si="23"/>
        <v>0</v>
      </c>
      <c r="AJ31" s="165" t="b">
        <f t="shared" si="24"/>
        <v>0</v>
      </c>
      <c r="AK31" s="165" t="b">
        <f t="shared" si="25"/>
        <v>0</v>
      </c>
      <c r="AL31" s="165" t="b">
        <f t="shared" si="26"/>
        <v>0</v>
      </c>
      <c r="AM31" s="165" t="b">
        <f t="shared" si="27"/>
        <v>0</v>
      </c>
      <c r="AN31" s="165" t="b">
        <f t="shared" si="28"/>
        <v>0</v>
      </c>
      <c r="AO31" s="164" t="b">
        <f t="shared" si="29"/>
        <v>0</v>
      </c>
      <c r="AP31" s="168" t="b">
        <f t="shared" si="30"/>
        <v>0</v>
      </c>
      <c r="AQ31" s="168" t="b">
        <f t="shared" si="31"/>
        <v>0</v>
      </c>
      <c r="AR31" s="168" t="b">
        <f t="shared" si="32"/>
        <v>0</v>
      </c>
      <c r="AS31" s="168" t="b">
        <f t="shared" si="33"/>
        <v>0</v>
      </c>
      <c r="AT31" s="168" t="b">
        <f t="shared" si="34"/>
        <v>0</v>
      </c>
      <c r="AU31" s="168" t="b">
        <f t="shared" si="35"/>
        <v>0</v>
      </c>
      <c r="AV31" s="168" t="b">
        <f t="shared" si="36"/>
        <v>0</v>
      </c>
      <c r="AW31" s="168" t="b">
        <f t="shared" si="37"/>
        <v>0</v>
      </c>
      <c r="AX31" s="168" t="b">
        <f t="shared" si="38"/>
        <v>0</v>
      </c>
      <c r="AY31" s="164" t="b">
        <f t="shared" si="39"/>
        <v>0</v>
      </c>
    </row>
    <row r="32" spans="1:51" ht="22.5" customHeight="1">
      <c r="A32" s="190"/>
      <c r="B32" s="191"/>
      <c r="C32" s="41"/>
      <c r="D32" s="97"/>
      <c r="E32" s="219"/>
      <c r="F32" s="191"/>
      <c r="G32" s="170"/>
      <c r="H32" s="172"/>
      <c r="I32" s="115"/>
      <c r="J32" s="44"/>
      <c r="K32" s="195">
        <f t="shared" si="3"/>
      </c>
      <c r="L32" s="196"/>
      <c r="M32" s="32">
        <f t="shared" si="4"/>
      </c>
      <c r="N32" s="136"/>
      <c r="O32" s="194">
        <f t="shared" si="5"/>
      </c>
      <c r="P32" s="194"/>
      <c r="Q32" s="170">
        <f t="shared" si="6"/>
      </c>
      <c r="R32" s="172"/>
      <c r="S32" s="32">
        <f t="shared" si="7"/>
      </c>
      <c r="T32" s="10">
        <f t="shared" si="8"/>
      </c>
      <c r="U32" s="165" t="b">
        <f t="shared" si="9"/>
        <v>0</v>
      </c>
      <c r="V32" s="165" t="b">
        <f t="shared" si="10"/>
        <v>0</v>
      </c>
      <c r="W32" s="165" t="b">
        <f t="shared" si="11"/>
        <v>0</v>
      </c>
      <c r="X32" s="165" t="b">
        <f t="shared" si="12"/>
        <v>0</v>
      </c>
      <c r="Y32" s="165" t="b">
        <f t="shared" si="13"/>
        <v>0</v>
      </c>
      <c r="Z32" s="165" t="b">
        <f t="shared" si="14"/>
        <v>0</v>
      </c>
      <c r="AA32" s="165" t="b">
        <f t="shared" si="15"/>
        <v>0</v>
      </c>
      <c r="AB32" s="165" t="b">
        <f t="shared" si="16"/>
        <v>0</v>
      </c>
      <c r="AC32" s="165" t="b">
        <f t="shared" si="17"/>
        <v>0</v>
      </c>
      <c r="AD32" s="165" t="b">
        <f t="shared" si="18"/>
        <v>0</v>
      </c>
      <c r="AE32" s="165" t="b">
        <f t="shared" si="19"/>
        <v>0</v>
      </c>
      <c r="AF32" s="165" t="b">
        <f t="shared" si="20"/>
        <v>0</v>
      </c>
      <c r="AG32" s="165" t="b">
        <f t="shared" si="21"/>
        <v>0</v>
      </c>
      <c r="AH32" s="165" t="b">
        <f t="shared" si="22"/>
        <v>0</v>
      </c>
      <c r="AI32" s="165" t="b">
        <f t="shared" si="23"/>
        <v>0</v>
      </c>
      <c r="AJ32" s="165" t="b">
        <f t="shared" si="24"/>
        <v>0</v>
      </c>
      <c r="AK32" s="165" t="b">
        <f t="shared" si="25"/>
        <v>0</v>
      </c>
      <c r="AL32" s="165" t="b">
        <f t="shared" si="26"/>
        <v>0</v>
      </c>
      <c r="AM32" s="165" t="b">
        <f t="shared" si="27"/>
        <v>0</v>
      </c>
      <c r="AN32" s="165" t="b">
        <f t="shared" si="28"/>
        <v>0</v>
      </c>
      <c r="AO32" s="164" t="b">
        <f t="shared" si="29"/>
        <v>0</v>
      </c>
      <c r="AP32" s="168" t="b">
        <f t="shared" si="30"/>
        <v>0</v>
      </c>
      <c r="AQ32" s="168" t="b">
        <f t="shared" si="31"/>
        <v>0</v>
      </c>
      <c r="AR32" s="168" t="b">
        <f t="shared" si="32"/>
        <v>0</v>
      </c>
      <c r="AS32" s="168" t="b">
        <f t="shared" si="33"/>
        <v>0</v>
      </c>
      <c r="AT32" s="168" t="b">
        <f t="shared" si="34"/>
        <v>0</v>
      </c>
      <c r="AU32" s="168" t="b">
        <f t="shared" si="35"/>
        <v>0</v>
      </c>
      <c r="AV32" s="168" t="b">
        <f t="shared" si="36"/>
        <v>0</v>
      </c>
      <c r="AW32" s="168" t="b">
        <f t="shared" si="37"/>
        <v>0</v>
      </c>
      <c r="AX32" s="168" t="b">
        <f t="shared" si="38"/>
        <v>0</v>
      </c>
      <c r="AY32" s="164" t="b">
        <f t="shared" si="39"/>
        <v>0</v>
      </c>
    </row>
    <row r="33" spans="1:51" ht="22.5" customHeight="1">
      <c r="A33" s="190"/>
      <c r="B33" s="191"/>
      <c r="C33" s="41"/>
      <c r="D33" s="97"/>
      <c r="E33" s="196"/>
      <c r="F33" s="196"/>
      <c r="G33" s="170"/>
      <c r="H33" s="172"/>
      <c r="I33" s="115"/>
      <c r="J33" s="44"/>
      <c r="K33" s="195">
        <f t="shared" si="3"/>
      </c>
      <c r="L33" s="196"/>
      <c r="M33" s="32">
        <f t="shared" si="4"/>
      </c>
      <c r="N33" s="136"/>
      <c r="O33" s="194">
        <f t="shared" si="5"/>
      </c>
      <c r="P33" s="194"/>
      <c r="Q33" s="170">
        <f t="shared" si="6"/>
      </c>
      <c r="R33" s="172"/>
      <c r="S33" s="32">
        <f t="shared" si="7"/>
      </c>
      <c r="T33" s="10">
        <f t="shared" si="8"/>
      </c>
      <c r="U33" s="165" t="b">
        <f t="shared" si="9"/>
        <v>0</v>
      </c>
      <c r="V33" s="165" t="b">
        <f t="shared" si="10"/>
        <v>0</v>
      </c>
      <c r="W33" s="165" t="b">
        <f t="shared" si="11"/>
        <v>0</v>
      </c>
      <c r="X33" s="165" t="b">
        <f t="shared" si="12"/>
        <v>0</v>
      </c>
      <c r="Y33" s="165" t="b">
        <f t="shared" si="13"/>
        <v>0</v>
      </c>
      <c r="Z33" s="165" t="b">
        <f t="shared" si="14"/>
        <v>0</v>
      </c>
      <c r="AA33" s="165" t="b">
        <f t="shared" si="15"/>
        <v>0</v>
      </c>
      <c r="AB33" s="165" t="b">
        <f t="shared" si="16"/>
        <v>0</v>
      </c>
      <c r="AC33" s="165" t="b">
        <f t="shared" si="17"/>
        <v>0</v>
      </c>
      <c r="AD33" s="165" t="b">
        <f t="shared" si="18"/>
        <v>0</v>
      </c>
      <c r="AE33" s="165" t="b">
        <f t="shared" si="19"/>
        <v>0</v>
      </c>
      <c r="AF33" s="165" t="b">
        <f t="shared" si="20"/>
        <v>0</v>
      </c>
      <c r="AG33" s="165" t="b">
        <f t="shared" si="21"/>
        <v>0</v>
      </c>
      <c r="AH33" s="165" t="b">
        <f t="shared" si="22"/>
        <v>0</v>
      </c>
      <c r="AI33" s="165" t="b">
        <f t="shared" si="23"/>
        <v>0</v>
      </c>
      <c r="AJ33" s="165" t="b">
        <f t="shared" si="24"/>
        <v>0</v>
      </c>
      <c r="AK33" s="165" t="b">
        <f t="shared" si="25"/>
        <v>0</v>
      </c>
      <c r="AL33" s="165" t="b">
        <f t="shared" si="26"/>
        <v>0</v>
      </c>
      <c r="AM33" s="165" t="b">
        <f t="shared" si="27"/>
        <v>0</v>
      </c>
      <c r="AN33" s="165" t="b">
        <f t="shared" si="28"/>
        <v>0</v>
      </c>
      <c r="AO33" s="164" t="b">
        <f t="shared" si="29"/>
        <v>0</v>
      </c>
      <c r="AP33" s="168" t="b">
        <f t="shared" si="30"/>
        <v>0</v>
      </c>
      <c r="AQ33" s="168" t="b">
        <f t="shared" si="31"/>
        <v>0</v>
      </c>
      <c r="AR33" s="168" t="b">
        <f t="shared" si="32"/>
        <v>0</v>
      </c>
      <c r="AS33" s="168" t="b">
        <f t="shared" si="33"/>
        <v>0</v>
      </c>
      <c r="AT33" s="168" t="b">
        <f t="shared" si="34"/>
        <v>0</v>
      </c>
      <c r="AU33" s="168" t="b">
        <f t="shared" si="35"/>
        <v>0</v>
      </c>
      <c r="AV33" s="168" t="b">
        <f t="shared" si="36"/>
        <v>0</v>
      </c>
      <c r="AW33" s="168" t="b">
        <f t="shared" si="37"/>
        <v>0</v>
      </c>
      <c r="AX33" s="168" t="b">
        <f t="shared" si="38"/>
        <v>0</v>
      </c>
      <c r="AY33" s="164" t="b">
        <f t="shared" si="39"/>
        <v>0</v>
      </c>
    </row>
    <row r="34" spans="1:51" ht="22.5" customHeight="1">
      <c r="A34" s="190"/>
      <c r="B34" s="191"/>
      <c r="C34" s="41"/>
      <c r="D34" s="97"/>
      <c r="E34" s="196"/>
      <c r="F34" s="196"/>
      <c r="G34" s="170"/>
      <c r="H34" s="172"/>
      <c r="I34" s="115"/>
      <c r="J34" s="44"/>
      <c r="K34" s="195">
        <f t="shared" si="3"/>
      </c>
      <c r="L34" s="196"/>
      <c r="M34" s="32">
        <f t="shared" si="4"/>
      </c>
      <c r="N34" s="136"/>
      <c r="O34" s="194">
        <f t="shared" si="5"/>
      </c>
      <c r="P34" s="194"/>
      <c r="Q34" s="170">
        <f t="shared" si="6"/>
      </c>
      <c r="R34" s="172"/>
      <c r="S34" s="32">
        <f t="shared" si="7"/>
      </c>
      <c r="T34" s="10">
        <f t="shared" si="8"/>
      </c>
      <c r="U34" s="165" t="b">
        <f t="shared" si="9"/>
        <v>0</v>
      </c>
      <c r="V34" s="165" t="b">
        <f t="shared" si="10"/>
        <v>0</v>
      </c>
      <c r="W34" s="165" t="b">
        <f t="shared" si="11"/>
        <v>0</v>
      </c>
      <c r="X34" s="165" t="b">
        <f t="shared" si="12"/>
        <v>0</v>
      </c>
      <c r="Y34" s="165" t="b">
        <f t="shared" si="13"/>
        <v>0</v>
      </c>
      <c r="Z34" s="165" t="b">
        <f t="shared" si="14"/>
        <v>0</v>
      </c>
      <c r="AA34" s="165" t="b">
        <f t="shared" si="15"/>
        <v>0</v>
      </c>
      <c r="AB34" s="165" t="b">
        <f t="shared" si="16"/>
        <v>0</v>
      </c>
      <c r="AC34" s="165" t="b">
        <f t="shared" si="17"/>
        <v>0</v>
      </c>
      <c r="AD34" s="165" t="b">
        <f t="shared" si="18"/>
        <v>0</v>
      </c>
      <c r="AE34" s="165" t="b">
        <f t="shared" si="19"/>
        <v>0</v>
      </c>
      <c r="AF34" s="165" t="b">
        <f t="shared" si="20"/>
        <v>0</v>
      </c>
      <c r="AG34" s="165" t="b">
        <f t="shared" si="21"/>
        <v>0</v>
      </c>
      <c r="AH34" s="165" t="b">
        <f t="shared" si="22"/>
        <v>0</v>
      </c>
      <c r="AI34" s="165" t="b">
        <f t="shared" si="23"/>
        <v>0</v>
      </c>
      <c r="AJ34" s="165" t="b">
        <f t="shared" si="24"/>
        <v>0</v>
      </c>
      <c r="AK34" s="165" t="b">
        <f t="shared" si="25"/>
        <v>0</v>
      </c>
      <c r="AL34" s="165" t="b">
        <f t="shared" si="26"/>
        <v>0</v>
      </c>
      <c r="AM34" s="165" t="b">
        <f t="shared" si="27"/>
        <v>0</v>
      </c>
      <c r="AN34" s="165" t="b">
        <f t="shared" si="28"/>
        <v>0</v>
      </c>
      <c r="AO34" s="164" t="b">
        <f t="shared" si="29"/>
        <v>0</v>
      </c>
      <c r="AP34" s="168" t="b">
        <f t="shared" si="30"/>
        <v>0</v>
      </c>
      <c r="AQ34" s="168" t="b">
        <f t="shared" si="31"/>
        <v>0</v>
      </c>
      <c r="AR34" s="168" t="b">
        <f t="shared" si="32"/>
        <v>0</v>
      </c>
      <c r="AS34" s="168" t="b">
        <f t="shared" si="33"/>
        <v>0</v>
      </c>
      <c r="AT34" s="168" t="b">
        <f t="shared" si="34"/>
        <v>0</v>
      </c>
      <c r="AU34" s="168" t="b">
        <f t="shared" si="35"/>
        <v>0</v>
      </c>
      <c r="AV34" s="168" t="b">
        <f t="shared" si="36"/>
        <v>0</v>
      </c>
      <c r="AW34" s="168" t="b">
        <f t="shared" si="37"/>
        <v>0</v>
      </c>
      <c r="AX34" s="168" t="b">
        <f t="shared" si="38"/>
        <v>0</v>
      </c>
      <c r="AY34" s="164" t="b">
        <f t="shared" si="39"/>
        <v>0</v>
      </c>
    </row>
    <row r="35" spans="1:51" ht="22.5" customHeight="1">
      <c r="A35" s="190"/>
      <c r="B35" s="191"/>
      <c r="C35" s="41"/>
      <c r="D35" s="97"/>
      <c r="E35" s="196"/>
      <c r="F35" s="196"/>
      <c r="G35" s="170"/>
      <c r="H35" s="172"/>
      <c r="I35" s="115"/>
      <c r="J35" s="44"/>
      <c r="K35" s="195">
        <f t="shared" si="3"/>
      </c>
      <c r="L35" s="196"/>
      <c r="M35" s="32">
        <f t="shared" si="4"/>
      </c>
      <c r="N35" s="136"/>
      <c r="O35" s="194">
        <f t="shared" si="5"/>
      </c>
      <c r="P35" s="194"/>
      <c r="Q35" s="170">
        <f t="shared" si="6"/>
      </c>
      <c r="R35" s="172"/>
      <c r="S35" s="32">
        <f t="shared" si="7"/>
      </c>
      <c r="T35" s="10">
        <f t="shared" si="8"/>
      </c>
      <c r="U35" s="165" t="b">
        <f t="shared" si="9"/>
        <v>0</v>
      </c>
      <c r="V35" s="165" t="b">
        <f t="shared" si="10"/>
        <v>0</v>
      </c>
      <c r="W35" s="165" t="b">
        <f t="shared" si="11"/>
        <v>0</v>
      </c>
      <c r="X35" s="165" t="b">
        <f t="shared" si="12"/>
        <v>0</v>
      </c>
      <c r="Y35" s="165" t="b">
        <f t="shared" si="13"/>
        <v>0</v>
      </c>
      <c r="Z35" s="165" t="b">
        <f t="shared" si="14"/>
        <v>0</v>
      </c>
      <c r="AA35" s="165" t="b">
        <f t="shared" si="15"/>
        <v>0</v>
      </c>
      <c r="AB35" s="165" t="b">
        <f t="shared" si="16"/>
        <v>0</v>
      </c>
      <c r="AC35" s="165" t="b">
        <f t="shared" si="17"/>
        <v>0</v>
      </c>
      <c r="AD35" s="165" t="b">
        <f t="shared" si="18"/>
        <v>0</v>
      </c>
      <c r="AE35" s="165" t="b">
        <f t="shared" si="19"/>
        <v>0</v>
      </c>
      <c r="AF35" s="165" t="b">
        <f t="shared" si="20"/>
        <v>0</v>
      </c>
      <c r="AG35" s="165" t="b">
        <f t="shared" si="21"/>
        <v>0</v>
      </c>
      <c r="AH35" s="165" t="b">
        <f t="shared" si="22"/>
        <v>0</v>
      </c>
      <c r="AI35" s="165" t="b">
        <f t="shared" si="23"/>
        <v>0</v>
      </c>
      <c r="AJ35" s="165" t="b">
        <f t="shared" si="24"/>
        <v>0</v>
      </c>
      <c r="AK35" s="165" t="b">
        <f t="shared" si="25"/>
        <v>0</v>
      </c>
      <c r="AL35" s="165" t="b">
        <f t="shared" si="26"/>
        <v>0</v>
      </c>
      <c r="AM35" s="165" t="b">
        <f t="shared" si="27"/>
        <v>0</v>
      </c>
      <c r="AN35" s="165" t="b">
        <f t="shared" si="28"/>
        <v>0</v>
      </c>
      <c r="AO35" s="164" t="b">
        <f t="shared" si="29"/>
        <v>0</v>
      </c>
      <c r="AP35" s="168" t="b">
        <f t="shared" si="30"/>
        <v>0</v>
      </c>
      <c r="AQ35" s="168" t="b">
        <f t="shared" si="31"/>
        <v>0</v>
      </c>
      <c r="AR35" s="168" t="b">
        <f t="shared" si="32"/>
        <v>0</v>
      </c>
      <c r="AS35" s="168" t="b">
        <f t="shared" si="33"/>
        <v>0</v>
      </c>
      <c r="AT35" s="168" t="b">
        <f t="shared" si="34"/>
        <v>0</v>
      </c>
      <c r="AU35" s="168" t="b">
        <f t="shared" si="35"/>
        <v>0</v>
      </c>
      <c r="AV35" s="168" t="b">
        <f t="shared" si="36"/>
        <v>0</v>
      </c>
      <c r="AW35" s="168" t="b">
        <f t="shared" si="37"/>
        <v>0</v>
      </c>
      <c r="AX35" s="168" t="b">
        <f t="shared" si="38"/>
        <v>0</v>
      </c>
      <c r="AY35" s="164" t="b">
        <f t="shared" si="39"/>
        <v>0</v>
      </c>
    </row>
    <row r="36" spans="1:51" ht="22.5" customHeight="1">
      <c r="A36" s="190"/>
      <c r="B36" s="191"/>
      <c r="C36" s="41"/>
      <c r="D36" s="97"/>
      <c r="E36" s="196"/>
      <c r="F36" s="196"/>
      <c r="G36" s="170"/>
      <c r="H36" s="172"/>
      <c r="I36" s="115"/>
      <c r="J36" s="44"/>
      <c r="K36" s="195">
        <f t="shared" si="3"/>
      </c>
      <c r="L36" s="196"/>
      <c r="M36" s="32">
        <f t="shared" si="4"/>
      </c>
      <c r="N36" s="136"/>
      <c r="O36" s="194">
        <f t="shared" si="5"/>
      </c>
      <c r="P36" s="194"/>
      <c r="Q36" s="170">
        <f t="shared" si="6"/>
      </c>
      <c r="R36" s="172"/>
      <c r="S36" s="32">
        <f t="shared" si="7"/>
      </c>
      <c r="T36" s="10">
        <f t="shared" si="8"/>
      </c>
      <c r="U36" s="165" t="b">
        <f t="shared" si="9"/>
        <v>0</v>
      </c>
      <c r="V36" s="165" t="b">
        <f t="shared" si="10"/>
        <v>0</v>
      </c>
      <c r="W36" s="165" t="b">
        <f t="shared" si="11"/>
        <v>0</v>
      </c>
      <c r="X36" s="165" t="b">
        <f t="shared" si="12"/>
        <v>0</v>
      </c>
      <c r="Y36" s="165" t="b">
        <f t="shared" si="13"/>
        <v>0</v>
      </c>
      <c r="Z36" s="165" t="b">
        <f t="shared" si="14"/>
        <v>0</v>
      </c>
      <c r="AA36" s="165" t="b">
        <f t="shared" si="15"/>
        <v>0</v>
      </c>
      <c r="AB36" s="165" t="b">
        <f t="shared" si="16"/>
        <v>0</v>
      </c>
      <c r="AC36" s="165" t="b">
        <f t="shared" si="17"/>
        <v>0</v>
      </c>
      <c r="AD36" s="165" t="b">
        <f t="shared" si="18"/>
        <v>0</v>
      </c>
      <c r="AE36" s="165" t="b">
        <f t="shared" si="19"/>
        <v>0</v>
      </c>
      <c r="AF36" s="165" t="b">
        <f t="shared" si="20"/>
        <v>0</v>
      </c>
      <c r="AG36" s="165" t="b">
        <f t="shared" si="21"/>
        <v>0</v>
      </c>
      <c r="AH36" s="165" t="b">
        <f t="shared" si="22"/>
        <v>0</v>
      </c>
      <c r="AI36" s="165" t="b">
        <f t="shared" si="23"/>
        <v>0</v>
      </c>
      <c r="AJ36" s="165" t="b">
        <f t="shared" si="24"/>
        <v>0</v>
      </c>
      <c r="AK36" s="165" t="b">
        <f t="shared" si="25"/>
        <v>0</v>
      </c>
      <c r="AL36" s="165" t="b">
        <f t="shared" si="26"/>
        <v>0</v>
      </c>
      <c r="AM36" s="165" t="b">
        <f t="shared" si="27"/>
        <v>0</v>
      </c>
      <c r="AN36" s="165" t="b">
        <f t="shared" si="28"/>
        <v>0</v>
      </c>
      <c r="AO36" s="164" t="b">
        <f t="shared" si="29"/>
        <v>0</v>
      </c>
      <c r="AP36" s="168" t="b">
        <f t="shared" si="30"/>
        <v>0</v>
      </c>
      <c r="AQ36" s="168" t="b">
        <f t="shared" si="31"/>
        <v>0</v>
      </c>
      <c r="AR36" s="168" t="b">
        <f t="shared" si="32"/>
        <v>0</v>
      </c>
      <c r="AS36" s="168" t="b">
        <f t="shared" si="33"/>
        <v>0</v>
      </c>
      <c r="AT36" s="168" t="b">
        <f t="shared" si="34"/>
        <v>0</v>
      </c>
      <c r="AU36" s="168" t="b">
        <f t="shared" si="35"/>
        <v>0</v>
      </c>
      <c r="AV36" s="168" t="b">
        <f t="shared" si="36"/>
        <v>0</v>
      </c>
      <c r="AW36" s="168" t="b">
        <f t="shared" si="37"/>
        <v>0</v>
      </c>
      <c r="AX36" s="168" t="b">
        <f t="shared" si="38"/>
        <v>0</v>
      </c>
      <c r="AY36" s="164" t="b">
        <f t="shared" si="39"/>
        <v>0</v>
      </c>
    </row>
    <row r="37" spans="1:51" s="33" customFormat="1" ht="22.5" customHeight="1">
      <c r="A37" s="190"/>
      <c r="B37" s="191"/>
      <c r="C37" s="41"/>
      <c r="D37" s="97"/>
      <c r="E37" s="196"/>
      <c r="F37" s="196"/>
      <c r="G37" s="170"/>
      <c r="H37" s="172"/>
      <c r="I37" s="115"/>
      <c r="J37" s="44"/>
      <c r="K37" s="195">
        <f aca="true" t="shared" si="40" ref="K37:K48">IF(A37=0,"",A37)</f>
      </c>
      <c r="L37" s="196"/>
      <c r="M37" s="32">
        <f t="shared" si="4"/>
      </c>
      <c r="N37" s="136"/>
      <c r="O37" s="194">
        <f aca="true" t="shared" si="41" ref="O37:O48">IF(E37=0,"",E37)</f>
      </c>
      <c r="P37" s="194"/>
      <c r="Q37" s="170">
        <f>IF(G37=0,"",G37)</f>
      </c>
      <c r="R37" s="172"/>
      <c r="S37" s="32">
        <f t="shared" si="7"/>
      </c>
      <c r="T37" s="10">
        <f t="shared" si="8"/>
      </c>
      <c r="U37" s="165" t="b">
        <f t="shared" si="9"/>
        <v>0</v>
      </c>
      <c r="V37" s="165" t="b">
        <f t="shared" si="10"/>
        <v>0</v>
      </c>
      <c r="W37" s="165" t="b">
        <f t="shared" si="11"/>
        <v>0</v>
      </c>
      <c r="X37" s="165" t="b">
        <f t="shared" si="12"/>
        <v>0</v>
      </c>
      <c r="Y37" s="165" t="b">
        <f t="shared" si="13"/>
        <v>0</v>
      </c>
      <c r="Z37" s="165" t="b">
        <f t="shared" si="14"/>
        <v>0</v>
      </c>
      <c r="AA37" s="165" t="b">
        <f t="shared" si="15"/>
        <v>0</v>
      </c>
      <c r="AB37" s="165" t="b">
        <f t="shared" si="16"/>
        <v>0</v>
      </c>
      <c r="AC37" s="165" t="b">
        <f t="shared" si="17"/>
        <v>0</v>
      </c>
      <c r="AD37" s="165" t="b">
        <f t="shared" si="18"/>
        <v>0</v>
      </c>
      <c r="AE37" s="165" t="b">
        <f t="shared" si="19"/>
        <v>0</v>
      </c>
      <c r="AF37" s="165" t="b">
        <f t="shared" si="20"/>
        <v>0</v>
      </c>
      <c r="AG37" s="165" t="b">
        <f t="shared" si="21"/>
        <v>0</v>
      </c>
      <c r="AH37" s="165" t="b">
        <f t="shared" si="22"/>
        <v>0</v>
      </c>
      <c r="AI37" s="165" t="b">
        <f t="shared" si="23"/>
        <v>0</v>
      </c>
      <c r="AJ37" s="165" t="b">
        <f t="shared" si="24"/>
        <v>0</v>
      </c>
      <c r="AK37" s="165" t="b">
        <f t="shared" si="25"/>
        <v>0</v>
      </c>
      <c r="AL37" s="165" t="b">
        <f t="shared" si="26"/>
        <v>0</v>
      </c>
      <c r="AM37" s="165" t="b">
        <f t="shared" si="27"/>
        <v>0</v>
      </c>
      <c r="AN37" s="165" t="b">
        <f t="shared" si="28"/>
        <v>0</v>
      </c>
      <c r="AO37" s="164" t="b">
        <f t="shared" si="29"/>
        <v>0</v>
      </c>
      <c r="AP37" s="168" t="b">
        <f t="shared" si="30"/>
        <v>0</v>
      </c>
      <c r="AQ37" s="168" t="b">
        <f t="shared" si="31"/>
        <v>0</v>
      </c>
      <c r="AR37" s="168" t="b">
        <f t="shared" si="32"/>
        <v>0</v>
      </c>
      <c r="AS37" s="168" t="b">
        <f t="shared" si="33"/>
        <v>0</v>
      </c>
      <c r="AT37" s="168" t="b">
        <f t="shared" si="34"/>
        <v>0</v>
      </c>
      <c r="AU37" s="168" t="b">
        <f t="shared" si="35"/>
        <v>0</v>
      </c>
      <c r="AV37" s="168" t="b">
        <f t="shared" si="36"/>
        <v>0</v>
      </c>
      <c r="AW37" s="168" t="b">
        <f t="shared" si="37"/>
        <v>0</v>
      </c>
      <c r="AX37" s="168" t="b">
        <f t="shared" si="38"/>
        <v>0</v>
      </c>
      <c r="AY37" s="164" t="b">
        <f t="shared" si="39"/>
        <v>0</v>
      </c>
    </row>
    <row r="38" spans="1:51" s="33" customFormat="1" ht="22.5" customHeight="1" hidden="1">
      <c r="A38" s="190"/>
      <c r="B38" s="191"/>
      <c r="C38" s="41"/>
      <c r="D38" s="97"/>
      <c r="E38" s="196"/>
      <c r="F38" s="196"/>
      <c r="G38" s="170"/>
      <c r="H38" s="172"/>
      <c r="I38" s="115"/>
      <c r="J38" s="44"/>
      <c r="K38" s="195">
        <f t="shared" si="40"/>
      </c>
      <c r="L38" s="196"/>
      <c r="M38" s="148">
        <f t="shared" si="4"/>
      </c>
      <c r="N38" s="136"/>
      <c r="O38" s="194">
        <f t="shared" si="41"/>
      </c>
      <c r="P38" s="194"/>
      <c r="Q38" s="170">
        <f aca="true" t="shared" si="42" ref="Q38:Q58">IF(G38=0,"",G38)</f>
      </c>
      <c r="R38" s="172"/>
      <c r="S38" s="148">
        <f t="shared" si="7"/>
      </c>
      <c r="T38" s="40">
        <f t="shared" si="8"/>
      </c>
      <c r="U38" s="165" t="b">
        <f t="shared" si="9"/>
        <v>0</v>
      </c>
      <c r="V38" s="165" t="b">
        <f t="shared" si="10"/>
        <v>0</v>
      </c>
      <c r="W38" s="165" t="b">
        <f t="shared" si="11"/>
        <v>0</v>
      </c>
      <c r="X38" s="165" t="b">
        <f t="shared" si="12"/>
        <v>0</v>
      </c>
      <c r="Y38" s="165" t="b">
        <f t="shared" si="13"/>
        <v>0</v>
      </c>
      <c r="Z38" s="165" t="b">
        <f t="shared" si="14"/>
        <v>0</v>
      </c>
      <c r="AA38" s="165" t="b">
        <f t="shared" si="15"/>
        <v>0</v>
      </c>
      <c r="AB38" s="165" t="b">
        <f t="shared" si="16"/>
        <v>0</v>
      </c>
      <c r="AC38" s="165" t="b">
        <f t="shared" si="17"/>
        <v>0</v>
      </c>
      <c r="AD38" s="165" t="b">
        <f t="shared" si="18"/>
        <v>0</v>
      </c>
      <c r="AE38" s="165" t="b">
        <f t="shared" si="19"/>
        <v>0</v>
      </c>
      <c r="AF38" s="165" t="b">
        <f t="shared" si="20"/>
        <v>0</v>
      </c>
      <c r="AG38" s="165" t="b">
        <f t="shared" si="21"/>
        <v>0</v>
      </c>
      <c r="AH38" s="165" t="b">
        <f t="shared" si="22"/>
        <v>0</v>
      </c>
      <c r="AI38" s="165" t="b">
        <f t="shared" si="23"/>
        <v>0</v>
      </c>
      <c r="AJ38" s="165" t="b">
        <f t="shared" si="24"/>
        <v>0</v>
      </c>
      <c r="AK38" s="165" t="b">
        <f t="shared" si="25"/>
        <v>0</v>
      </c>
      <c r="AL38" s="165" t="b">
        <f t="shared" si="26"/>
        <v>0</v>
      </c>
      <c r="AM38" s="165" t="b">
        <f t="shared" si="27"/>
        <v>0</v>
      </c>
      <c r="AN38" s="165" t="b">
        <f t="shared" si="28"/>
        <v>0</v>
      </c>
      <c r="AO38" s="164" t="b">
        <f t="shared" si="29"/>
        <v>0</v>
      </c>
      <c r="AP38" s="168" t="b">
        <f t="shared" si="30"/>
        <v>0</v>
      </c>
      <c r="AQ38" s="168" t="b">
        <f t="shared" si="31"/>
        <v>0</v>
      </c>
      <c r="AR38" s="168" t="b">
        <f t="shared" si="32"/>
        <v>0</v>
      </c>
      <c r="AS38" s="168" t="b">
        <f t="shared" si="33"/>
        <v>0</v>
      </c>
      <c r="AT38" s="168" t="b">
        <f t="shared" si="34"/>
        <v>0</v>
      </c>
      <c r="AU38" s="168" t="b">
        <f t="shared" si="35"/>
        <v>0</v>
      </c>
      <c r="AV38" s="168" t="b">
        <f t="shared" si="36"/>
        <v>0</v>
      </c>
      <c r="AW38" s="168" t="b">
        <f t="shared" si="37"/>
        <v>0</v>
      </c>
      <c r="AX38" s="168" t="b">
        <f t="shared" si="38"/>
        <v>0</v>
      </c>
      <c r="AY38" s="164" t="b">
        <f t="shared" si="39"/>
        <v>0</v>
      </c>
    </row>
    <row r="39" spans="1:51" s="33" customFormat="1" ht="22.5" customHeight="1" hidden="1">
      <c r="A39" s="190"/>
      <c r="B39" s="191"/>
      <c r="C39" s="41"/>
      <c r="D39" s="97"/>
      <c r="E39" s="196"/>
      <c r="F39" s="196"/>
      <c r="G39" s="170"/>
      <c r="H39" s="172"/>
      <c r="I39" s="115"/>
      <c r="J39" s="44"/>
      <c r="K39" s="195">
        <f t="shared" si="40"/>
      </c>
      <c r="L39" s="196"/>
      <c r="M39" s="148">
        <f t="shared" si="4"/>
      </c>
      <c r="N39" s="136"/>
      <c r="O39" s="194">
        <f t="shared" si="41"/>
      </c>
      <c r="P39" s="194"/>
      <c r="Q39" s="170">
        <f t="shared" si="42"/>
      </c>
      <c r="R39" s="172"/>
      <c r="S39" s="148">
        <f t="shared" si="7"/>
      </c>
      <c r="T39" s="40">
        <f t="shared" si="8"/>
      </c>
      <c r="U39" s="165" t="b">
        <f t="shared" si="9"/>
        <v>0</v>
      </c>
      <c r="V39" s="165" t="b">
        <f t="shared" si="10"/>
        <v>0</v>
      </c>
      <c r="W39" s="165" t="b">
        <f t="shared" si="11"/>
        <v>0</v>
      </c>
      <c r="X39" s="165" t="b">
        <f t="shared" si="12"/>
        <v>0</v>
      </c>
      <c r="Y39" s="165" t="b">
        <f t="shared" si="13"/>
        <v>0</v>
      </c>
      <c r="Z39" s="165" t="b">
        <f t="shared" si="14"/>
        <v>0</v>
      </c>
      <c r="AA39" s="165" t="b">
        <f t="shared" si="15"/>
        <v>0</v>
      </c>
      <c r="AB39" s="165" t="b">
        <f t="shared" si="16"/>
        <v>0</v>
      </c>
      <c r="AC39" s="165" t="b">
        <f t="shared" si="17"/>
        <v>0</v>
      </c>
      <c r="AD39" s="165" t="b">
        <f t="shared" si="18"/>
        <v>0</v>
      </c>
      <c r="AE39" s="165" t="b">
        <f t="shared" si="19"/>
        <v>0</v>
      </c>
      <c r="AF39" s="165" t="b">
        <f t="shared" si="20"/>
        <v>0</v>
      </c>
      <c r="AG39" s="165" t="b">
        <f t="shared" si="21"/>
        <v>0</v>
      </c>
      <c r="AH39" s="165" t="b">
        <f t="shared" si="22"/>
        <v>0</v>
      </c>
      <c r="AI39" s="165" t="b">
        <f t="shared" si="23"/>
        <v>0</v>
      </c>
      <c r="AJ39" s="165" t="b">
        <f t="shared" si="24"/>
        <v>0</v>
      </c>
      <c r="AK39" s="165" t="b">
        <f t="shared" si="25"/>
        <v>0</v>
      </c>
      <c r="AL39" s="165" t="b">
        <f t="shared" si="26"/>
        <v>0</v>
      </c>
      <c r="AM39" s="165" t="b">
        <f t="shared" si="27"/>
        <v>0</v>
      </c>
      <c r="AN39" s="165" t="b">
        <f t="shared" si="28"/>
        <v>0</v>
      </c>
      <c r="AO39" s="164" t="b">
        <f t="shared" si="29"/>
        <v>0</v>
      </c>
      <c r="AP39" s="168" t="b">
        <f t="shared" si="30"/>
        <v>0</v>
      </c>
      <c r="AQ39" s="168" t="b">
        <f t="shared" si="31"/>
        <v>0</v>
      </c>
      <c r="AR39" s="168" t="b">
        <f t="shared" si="32"/>
        <v>0</v>
      </c>
      <c r="AS39" s="168" t="b">
        <f t="shared" si="33"/>
        <v>0</v>
      </c>
      <c r="AT39" s="168" t="b">
        <f t="shared" si="34"/>
        <v>0</v>
      </c>
      <c r="AU39" s="168" t="b">
        <f t="shared" si="35"/>
        <v>0</v>
      </c>
      <c r="AV39" s="168" t="b">
        <f t="shared" si="36"/>
        <v>0</v>
      </c>
      <c r="AW39" s="168" t="b">
        <f t="shared" si="37"/>
        <v>0</v>
      </c>
      <c r="AX39" s="168" t="b">
        <f t="shared" si="38"/>
        <v>0</v>
      </c>
      <c r="AY39" s="164" t="b">
        <f t="shared" si="39"/>
        <v>0</v>
      </c>
    </row>
    <row r="40" spans="1:51" s="33" customFormat="1" ht="22.5" customHeight="1" hidden="1">
      <c r="A40" s="190"/>
      <c r="B40" s="191"/>
      <c r="C40" s="41"/>
      <c r="D40" s="97"/>
      <c r="E40" s="196"/>
      <c r="F40" s="196"/>
      <c r="G40" s="170"/>
      <c r="H40" s="172"/>
      <c r="I40" s="115"/>
      <c r="J40" s="44"/>
      <c r="K40" s="195">
        <f t="shared" si="40"/>
      </c>
      <c r="L40" s="196"/>
      <c r="M40" s="148">
        <f t="shared" si="4"/>
      </c>
      <c r="N40" s="136"/>
      <c r="O40" s="194">
        <f t="shared" si="41"/>
      </c>
      <c r="P40" s="194"/>
      <c r="Q40" s="170">
        <f t="shared" si="42"/>
      </c>
      <c r="R40" s="172"/>
      <c r="S40" s="148">
        <f t="shared" si="7"/>
      </c>
      <c r="T40" s="40">
        <f t="shared" si="8"/>
      </c>
      <c r="U40" s="165" t="b">
        <f t="shared" si="9"/>
        <v>0</v>
      </c>
      <c r="V40" s="165" t="b">
        <f t="shared" si="10"/>
        <v>0</v>
      </c>
      <c r="W40" s="165" t="b">
        <f t="shared" si="11"/>
        <v>0</v>
      </c>
      <c r="X40" s="165" t="b">
        <f t="shared" si="12"/>
        <v>0</v>
      </c>
      <c r="Y40" s="165" t="b">
        <f t="shared" si="13"/>
        <v>0</v>
      </c>
      <c r="Z40" s="165" t="b">
        <f t="shared" si="14"/>
        <v>0</v>
      </c>
      <c r="AA40" s="165" t="b">
        <f t="shared" si="15"/>
        <v>0</v>
      </c>
      <c r="AB40" s="165" t="b">
        <f t="shared" si="16"/>
        <v>0</v>
      </c>
      <c r="AC40" s="165" t="b">
        <f t="shared" si="17"/>
        <v>0</v>
      </c>
      <c r="AD40" s="165" t="b">
        <f t="shared" si="18"/>
        <v>0</v>
      </c>
      <c r="AE40" s="165" t="b">
        <f t="shared" si="19"/>
        <v>0</v>
      </c>
      <c r="AF40" s="165" t="b">
        <f t="shared" si="20"/>
        <v>0</v>
      </c>
      <c r="AG40" s="165" t="b">
        <f t="shared" si="21"/>
        <v>0</v>
      </c>
      <c r="AH40" s="165" t="b">
        <f t="shared" si="22"/>
        <v>0</v>
      </c>
      <c r="AI40" s="165" t="b">
        <f t="shared" si="23"/>
        <v>0</v>
      </c>
      <c r="AJ40" s="165" t="b">
        <f t="shared" si="24"/>
        <v>0</v>
      </c>
      <c r="AK40" s="165" t="b">
        <f t="shared" si="25"/>
        <v>0</v>
      </c>
      <c r="AL40" s="165" t="b">
        <f t="shared" si="26"/>
        <v>0</v>
      </c>
      <c r="AM40" s="165" t="b">
        <f t="shared" si="27"/>
        <v>0</v>
      </c>
      <c r="AN40" s="165" t="b">
        <f t="shared" si="28"/>
        <v>0</v>
      </c>
      <c r="AO40" s="164" t="b">
        <f t="shared" si="29"/>
        <v>0</v>
      </c>
      <c r="AP40" s="168" t="b">
        <f t="shared" si="30"/>
        <v>0</v>
      </c>
      <c r="AQ40" s="168" t="b">
        <f t="shared" si="31"/>
        <v>0</v>
      </c>
      <c r="AR40" s="168" t="b">
        <f t="shared" si="32"/>
        <v>0</v>
      </c>
      <c r="AS40" s="168" t="b">
        <f t="shared" si="33"/>
        <v>0</v>
      </c>
      <c r="AT40" s="168" t="b">
        <f t="shared" si="34"/>
        <v>0</v>
      </c>
      <c r="AU40" s="168" t="b">
        <f t="shared" si="35"/>
        <v>0</v>
      </c>
      <c r="AV40" s="168" t="b">
        <f t="shared" si="36"/>
        <v>0</v>
      </c>
      <c r="AW40" s="168" t="b">
        <f t="shared" si="37"/>
        <v>0</v>
      </c>
      <c r="AX40" s="168" t="b">
        <f t="shared" si="38"/>
        <v>0</v>
      </c>
      <c r="AY40" s="164" t="b">
        <f t="shared" si="39"/>
        <v>0</v>
      </c>
    </row>
    <row r="41" spans="1:51" s="33" customFormat="1" ht="22.5" customHeight="1" hidden="1">
      <c r="A41" s="190"/>
      <c r="B41" s="191"/>
      <c r="C41" s="41"/>
      <c r="D41" s="97"/>
      <c r="E41" s="196"/>
      <c r="F41" s="196"/>
      <c r="G41" s="170"/>
      <c r="H41" s="172"/>
      <c r="I41" s="115"/>
      <c r="J41" s="44"/>
      <c r="K41" s="195">
        <f t="shared" si="40"/>
      </c>
      <c r="L41" s="196"/>
      <c r="M41" s="148">
        <f t="shared" si="4"/>
      </c>
      <c r="N41" s="136"/>
      <c r="O41" s="194">
        <f t="shared" si="41"/>
      </c>
      <c r="P41" s="194"/>
      <c r="Q41" s="170">
        <f t="shared" si="42"/>
      </c>
      <c r="R41" s="172"/>
      <c r="S41" s="148">
        <f t="shared" si="7"/>
      </c>
      <c r="T41" s="40">
        <f t="shared" si="8"/>
      </c>
      <c r="U41" s="165" t="b">
        <f t="shared" si="9"/>
        <v>0</v>
      </c>
      <c r="V41" s="165" t="b">
        <f t="shared" si="10"/>
        <v>0</v>
      </c>
      <c r="W41" s="165" t="b">
        <f t="shared" si="11"/>
        <v>0</v>
      </c>
      <c r="X41" s="165" t="b">
        <f t="shared" si="12"/>
        <v>0</v>
      </c>
      <c r="Y41" s="165" t="b">
        <f t="shared" si="13"/>
        <v>0</v>
      </c>
      <c r="Z41" s="165" t="b">
        <f t="shared" si="14"/>
        <v>0</v>
      </c>
      <c r="AA41" s="165" t="b">
        <f t="shared" si="15"/>
        <v>0</v>
      </c>
      <c r="AB41" s="165" t="b">
        <f t="shared" si="16"/>
        <v>0</v>
      </c>
      <c r="AC41" s="165" t="b">
        <f t="shared" si="17"/>
        <v>0</v>
      </c>
      <c r="AD41" s="165" t="b">
        <f t="shared" si="18"/>
        <v>0</v>
      </c>
      <c r="AE41" s="165" t="b">
        <f t="shared" si="19"/>
        <v>0</v>
      </c>
      <c r="AF41" s="165" t="b">
        <f t="shared" si="20"/>
        <v>0</v>
      </c>
      <c r="AG41" s="165" t="b">
        <f t="shared" si="21"/>
        <v>0</v>
      </c>
      <c r="AH41" s="165" t="b">
        <f t="shared" si="22"/>
        <v>0</v>
      </c>
      <c r="AI41" s="165" t="b">
        <f t="shared" si="23"/>
        <v>0</v>
      </c>
      <c r="AJ41" s="165" t="b">
        <f t="shared" si="24"/>
        <v>0</v>
      </c>
      <c r="AK41" s="165" t="b">
        <f t="shared" si="25"/>
        <v>0</v>
      </c>
      <c r="AL41" s="165" t="b">
        <f t="shared" si="26"/>
        <v>0</v>
      </c>
      <c r="AM41" s="165" t="b">
        <f t="shared" si="27"/>
        <v>0</v>
      </c>
      <c r="AN41" s="165" t="b">
        <f t="shared" si="28"/>
        <v>0</v>
      </c>
      <c r="AO41" s="164" t="b">
        <f t="shared" si="29"/>
        <v>0</v>
      </c>
      <c r="AP41" s="168" t="b">
        <f t="shared" si="30"/>
        <v>0</v>
      </c>
      <c r="AQ41" s="168" t="b">
        <f t="shared" si="31"/>
        <v>0</v>
      </c>
      <c r="AR41" s="168" t="b">
        <f t="shared" si="32"/>
        <v>0</v>
      </c>
      <c r="AS41" s="168" t="b">
        <f t="shared" si="33"/>
        <v>0</v>
      </c>
      <c r="AT41" s="168" t="b">
        <f t="shared" si="34"/>
        <v>0</v>
      </c>
      <c r="AU41" s="168" t="b">
        <f t="shared" si="35"/>
        <v>0</v>
      </c>
      <c r="AV41" s="168" t="b">
        <f t="shared" si="36"/>
        <v>0</v>
      </c>
      <c r="AW41" s="168" t="b">
        <f t="shared" si="37"/>
        <v>0</v>
      </c>
      <c r="AX41" s="168" t="b">
        <f t="shared" si="38"/>
        <v>0</v>
      </c>
      <c r="AY41" s="164" t="b">
        <f t="shared" si="39"/>
        <v>0</v>
      </c>
    </row>
    <row r="42" spans="1:51" s="33" customFormat="1" ht="22.5" customHeight="1" hidden="1">
      <c r="A42" s="190"/>
      <c r="B42" s="191"/>
      <c r="C42" s="41"/>
      <c r="D42" s="97"/>
      <c r="E42" s="196"/>
      <c r="F42" s="196"/>
      <c r="G42" s="170"/>
      <c r="H42" s="172"/>
      <c r="I42" s="115"/>
      <c r="J42" s="44"/>
      <c r="K42" s="195">
        <f t="shared" si="40"/>
      </c>
      <c r="L42" s="196"/>
      <c r="M42" s="148">
        <f t="shared" si="4"/>
      </c>
      <c r="N42" s="136"/>
      <c r="O42" s="194">
        <f t="shared" si="41"/>
      </c>
      <c r="P42" s="194"/>
      <c r="Q42" s="170">
        <f t="shared" si="42"/>
      </c>
      <c r="R42" s="172"/>
      <c r="S42" s="148">
        <f t="shared" si="7"/>
      </c>
      <c r="T42" s="40">
        <f t="shared" si="8"/>
      </c>
      <c r="U42" s="165" t="b">
        <f t="shared" si="9"/>
        <v>0</v>
      </c>
      <c r="V42" s="165" t="b">
        <f t="shared" si="10"/>
        <v>0</v>
      </c>
      <c r="W42" s="165" t="b">
        <f t="shared" si="11"/>
        <v>0</v>
      </c>
      <c r="X42" s="165" t="b">
        <f t="shared" si="12"/>
        <v>0</v>
      </c>
      <c r="Y42" s="165" t="b">
        <f t="shared" si="13"/>
        <v>0</v>
      </c>
      <c r="Z42" s="165" t="b">
        <f t="shared" si="14"/>
        <v>0</v>
      </c>
      <c r="AA42" s="165" t="b">
        <f t="shared" si="15"/>
        <v>0</v>
      </c>
      <c r="AB42" s="165" t="b">
        <f t="shared" si="16"/>
        <v>0</v>
      </c>
      <c r="AC42" s="165" t="b">
        <f t="shared" si="17"/>
        <v>0</v>
      </c>
      <c r="AD42" s="165" t="b">
        <f t="shared" si="18"/>
        <v>0</v>
      </c>
      <c r="AE42" s="165" t="b">
        <f t="shared" si="19"/>
        <v>0</v>
      </c>
      <c r="AF42" s="165" t="b">
        <f t="shared" si="20"/>
        <v>0</v>
      </c>
      <c r="AG42" s="165" t="b">
        <f t="shared" si="21"/>
        <v>0</v>
      </c>
      <c r="AH42" s="165" t="b">
        <f t="shared" si="22"/>
        <v>0</v>
      </c>
      <c r="AI42" s="165" t="b">
        <f t="shared" si="23"/>
        <v>0</v>
      </c>
      <c r="AJ42" s="165" t="b">
        <f t="shared" si="24"/>
        <v>0</v>
      </c>
      <c r="AK42" s="165" t="b">
        <f t="shared" si="25"/>
        <v>0</v>
      </c>
      <c r="AL42" s="165" t="b">
        <f t="shared" si="26"/>
        <v>0</v>
      </c>
      <c r="AM42" s="165" t="b">
        <f t="shared" si="27"/>
        <v>0</v>
      </c>
      <c r="AN42" s="165" t="b">
        <f t="shared" si="28"/>
        <v>0</v>
      </c>
      <c r="AO42" s="164" t="b">
        <f t="shared" si="29"/>
        <v>0</v>
      </c>
      <c r="AP42" s="168" t="b">
        <f t="shared" si="30"/>
        <v>0</v>
      </c>
      <c r="AQ42" s="168" t="b">
        <f t="shared" si="31"/>
        <v>0</v>
      </c>
      <c r="AR42" s="168" t="b">
        <f t="shared" si="32"/>
        <v>0</v>
      </c>
      <c r="AS42" s="168" t="b">
        <f t="shared" si="33"/>
        <v>0</v>
      </c>
      <c r="AT42" s="168" t="b">
        <f t="shared" si="34"/>
        <v>0</v>
      </c>
      <c r="AU42" s="168" t="b">
        <f t="shared" si="35"/>
        <v>0</v>
      </c>
      <c r="AV42" s="168" t="b">
        <f t="shared" si="36"/>
        <v>0</v>
      </c>
      <c r="AW42" s="168" t="b">
        <f t="shared" si="37"/>
        <v>0</v>
      </c>
      <c r="AX42" s="168" t="b">
        <f t="shared" si="38"/>
        <v>0</v>
      </c>
      <c r="AY42" s="164" t="b">
        <f t="shared" si="39"/>
        <v>0</v>
      </c>
    </row>
    <row r="43" spans="1:51" s="33" customFormat="1" ht="22.5" customHeight="1" hidden="1">
      <c r="A43" s="190"/>
      <c r="B43" s="191"/>
      <c r="C43" s="41"/>
      <c r="D43" s="97"/>
      <c r="E43" s="196"/>
      <c r="F43" s="196"/>
      <c r="G43" s="170"/>
      <c r="H43" s="172"/>
      <c r="I43" s="115"/>
      <c r="J43" s="44"/>
      <c r="K43" s="195">
        <f t="shared" si="40"/>
      </c>
      <c r="L43" s="196"/>
      <c r="M43" s="148">
        <f t="shared" si="4"/>
      </c>
      <c r="N43" s="136"/>
      <c r="O43" s="194">
        <f t="shared" si="41"/>
      </c>
      <c r="P43" s="194"/>
      <c r="Q43" s="170">
        <f t="shared" si="42"/>
      </c>
      <c r="R43" s="172"/>
      <c r="S43" s="148">
        <f t="shared" si="7"/>
      </c>
      <c r="T43" s="40">
        <f t="shared" si="8"/>
      </c>
      <c r="U43" s="165" t="b">
        <f t="shared" si="9"/>
        <v>0</v>
      </c>
      <c r="V43" s="165" t="b">
        <f t="shared" si="10"/>
        <v>0</v>
      </c>
      <c r="W43" s="165" t="b">
        <f t="shared" si="11"/>
        <v>0</v>
      </c>
      <c r="X43" s="165" t="b">
        <f t="shared" si="12"/>
        <v>0</v>
      </c>
      <c r="Y43" s="165" t="b">
        <f t="shared" si="13"/>
        <v>0</v>
      </c>
      <c r="Z43" s="165" t="b">
        <f t="shared" si="14"/>
        <v>0</v>
      </c>
      <c r="AA43" s="165" t="b">
        <f t="shared" si="15"/>
        <v>0</v>
      </c>
      <c r="AB43" s="165" t="b">
        <f t="shared" si="16"/>
        <v>0</v>
      </c>
      <c r="AC43" s="165" t="b">
        <f t="shared" si="17"/>
        <v>0</v>
      </c>
      <c r="AD43" s="165" t="b">
        <f t="shared" si="18"/>
        <v>0</v>
      </c>
      <c r="AE43" s="165" t="b">
        <f t="shared" si="19"/>
        <v>0</v>
      </c>
      <c r="AF43" s="165" t="b">
        <f t="shared" si="20"/>
        <v>0</v>
      </c>
      <c r="AG43" s="165" t="b">
        <f t="shared" si="21"/>
        <v>0</v>
      </c>
      <c r="AH43" s="165" t="b">
        <f t="shared" si="22"/>
        <v>0</v>
      </c>
      <c r="AI43" s="165" t="b">
        <f t="shared" si="23"/>
        <v>0</v>
      </c>
      <c r="AJ43" s="165" t="b">
        <f t="shared" si="24"/>
        <v>0</v>
      </c>
      <c r="AK43" s="165" t="b">
        <f t="shared" si="25"/>
        <v>0</v>
      </c>
      <c r="AL43" s="165" t="b">
        <f t="shared" si="26"/>
        <v>0</v>
      </c>
      <c r="AM43" s="165" t="b">
        <f t="shared" si="27"/>
        <v>0</v>
      </c>
      <c r="AN43" s="165" t="b">
        <f t="shared" si="28"/>
        <v>0</v>
      </c>
      <c r="AO43" s="164" t="b">
        <f t="shared" si="29"/>
        <v>0</v>
      </c>
      <c r="AP43" s="168" t="b">
        <f t="shared" si="30"/>
        <v>0</v>
      </c>
      <c r="AQ43" s="168" t="b">
        <f t="shared" si="31"/>
        <v>0</v>
      </c>
      <c r="AR43" s="168" t="b">
        <f t="shared" si="32"/>
        <v>0</v>
      </c>
      <c r="AS43" s="168" t="b">
        <f t="shared" si="33"/>
        <v>0</v>
      </c>
      <c r="AT43" s="168" t="b">
        <f t="shared" si="34"/>
        <v>0</v>
      </c>
      <c r="AU43" s="168" t="b">
        <f t="shared" si="35"/>
        <v>0</v>
      </c>
      <c r="AV43" s="168" t="b">
        <f t="shared" si="36"/>
        <v>0</v>
      </c>
      <c r="AW43" s="168" t="b">
        <f t="shared" si="37"/>
        <v>0</v>
      </c>
      <c r="AX43" s="168" t="b">
        <f t="shared" si="38"/>
        <v>0</v>
      </c>
      <c r="AY43" s="164" t="b">
        <f t="shared" si="39"/>
        <v>0</v>
      </c>
    </row>
    <row r="44" spans="1:51" s="33" customFormat="1" ht="22.5" customHeight="1" hidden="1">
      <c r="A44" s="190"/>
      <c r="B44" s="191"/>
      <c r="C44" s="41"/>
      <c r="D44" s="97"/>
      <c r="E44" s="196"/>
      <c r="F44" s="196"/>
      <c r="G44" s="192"/>
      <c r="H44" s="193"/>
      <c r="I44" s="115"/>
      <c r="J44" s="44"/>
      <c r="K44" s="195">
        <f t="shared" si="40"/>
      </c>
      <c r="L44" s="196"/>
      <c r="M44" s="148">
        <f t="shared" si="4"/>
      </c>
      <c r="N44" s="136"/>
      <c r="O44" s="194">
        <f t="shared" si="41"/>
      </c>
      <c r="P44" s="194"/>
      <c r="Q44" s="170">
        <f t="shared" si="42"/>
      </c>
      <c r="R44" s="172"/>
      <c r="S44" s="148">
        <f t="shared" si="7"/>
      </c>
      <c r="T44" s="40">
        <f t="shared" si="8"/>
      </c>
      <c r="U44" s="165" t="b">
        <f t="shared" si="9"/>
        <v>0</v>
      </c>
      <c r="V44" s="165" t="b">
        <f t="shared" si="10"/>
        <v>0</v>
      </c>
      <c r="W44" s="165" t="b">
        <f t="shared" si="11"/>
        <v>0</v>
      </c>
      <c r="X44" s="165" t="b">
        <f t="shared" si="12"/>
        <v>0</v>
      </c>
      <c r="Y44" s="165" t="b">
        <f t="shared" si="13"/>
        <v>0</v>
      </c>
      <c r="Z44" s="165" t="b">
        <f t="shared" si="14"/>
        <v>0</v>
      </c>
      <c r="AA44" s="165" t="b">
        <f t="shared" si="15"/>
        <v>0</v>
      </c>
      <c r="AB44" s="165" t="b">
        <f t="shared" si="16"/>
        <v>0</v>
      </c>
      <c r="AC44" s="165" t="b">
        <f t="shared" si="17"/>
        <v>0</v>
      </c>
      <c r="AD44" s="165" t="b">
        <f t="shared" si="18"/>
        <v>0</v>
      </c>
      <c r="AE44" s="165" t="b">
        <f t="shared" si="19"/>
        <v>0</v>
      </c>
      <c r="AF44" s="165" t="b">
        <f t="shared" si="20"/>
        <v>0</v>
      </c>
      <c r="AG44" s="165" t="b">
        <f t="shared" si="21"/>
        <v>0</v>
      </c>
      <c r="AH44" s="165" t="b">
        <f t="shared" si="22"/>
        <v>0</v>
      </c>
      <c r="AI44" s="165" t="b">
        <f t="shared" si="23"/>
        <v>0</v>
      </c>
      <c r="AJ44" s="165" t="b">
        <f t="shared" si="24"/>
        <v>0</v>
      </c>
      <c r="AK44" s="165" t="b">
        <f t="shared" si="25"/>
        <v>0</v>
      </c>
      <c r="AL44" s="165" t="b">
        <f t="shared" si="26"/>
        <v>0</v>
      </c>
      <c r="AM44" s="165" t="b">
        <f t="shared" si="27"/>
        <v>0</v>
      </c>
      <c r="AN44" s="165" t="b">
        <f t="shared" si="28"/>
        <v>0</v>
      </c>
      <c r="AO44" s="164" t="b">
        <f t="shared" si="29"/>
        <v>0</v>
      </c>
      <c r="AP44" s="168" t="b">
        <f t="shared" si="30"/>
        <v>0</v>
      </c>
      <c r="AQ44" s="168" t="b">
        <f t="shared" si="31"/>
        <v>0</v>
      </c>
      <c r="AR44" s="168" t="b">
        <f t="shared" si="32"/>
        <v>0</v>
      </c>
      <c r="AS44" s="168" t="b">
        <f t="shared" si="33"/>
        <v>0</v>
      </c>
      <c r="AT44" s="168" t="b">
        <f t="shared" si="34"/>
        <v>0</v>
      </c>
      <c r="AU44" s="168" t="b">
        <f t="shared" si="35"/>
        <v>0</v>
      </c>
      <c r="AV44" s="168" t="b">
        <f t="shared" si="36"/>
        <v>0</v>
      </c>
      <c r="AW44" s="168" t="b">
        <f t="shared" si="37"/>
        <v>0</v>
      </c>
      <c r="AX44" s="168" t="b">
        <f t="shared" si="38"/>
        <v>0</v>
      </c>
      <c r="AY44" s="164" t="b">
        <f t="shared" si="39"/>
        <v>0</v>
      </c>
    </row>
    <row r="45" spans="1:51" s="33" customFormat="1" ht="22.5" customHeight="1" hidden="1">
      <c r="A45" s="190"/>
      <c r="B45" s="191"/>
      <c r="C45" s="41"/>
      <c r="D45" s="97"/>
      <c r="E45" s="196"/>
      <c r="F45" s="196"/>
      <c r="G45" s="170"/>
      <c r="H45" s="172"/>
      <c r="I45" s="115"/>
      <c r="J45" s="44"/>
      <c r="K45" s="195">
        <f t="shared" si="40"/>
      </c>
      <c r="L45" s="196"/>
      <c r="M45" s="148">
        <f t="shared" si="4"/>
      </c>
      <c r="N45" s="136"/>
      <c r="O45" s="194">
        <f t="shared" si="41"/>
      </c>
      <c r="P45" s="194"/>
      <c r="Q45" s="170">
        <f t="shared" si="42"/>
      </c>
      <c r="R45" s="172"/>
      <c r="S45" s="148">
        <f t="shared" si="7"/>
      </c>
      <c r="T45" s="40">
        <f t="shared" si="8"/>
      </c>
      <c r="U45" s="165" t="b">
        <f t="shared" si="9"/>
        <v>0</v>
      </c>
      <c r="V45" s="165" t="b">
        <f t="shared" si="10"/>
        <v>0</v>
      </c>
      <c r="W45" s="165" t="b">
        <f t="shared" si="11"/>
        <v>0</v>
      </c>
      <c r="X45" s="165" t="b">
        <f t="shared" si="12"/>
        <v>0</v>
      </c>
      <c r="Y45" s="165" t="b">
        <f t="shared" si="13"/>
        <v>0</v>
      </c>
      <c r="Z45" s="165" t="b">
        <f t="shared" si="14"/>
        <v>0</v>
      </c>
      <c r="AA45" s="165" t="b">
        <f t="shared" si="15"/>
        <v>0</v>
      </c>
      <c r="AB45" s="165" t="b">
        <f t="shared" si="16"/>
        <v>0</v>
      </c>
      <c r="AC45" s="165" t="b">
        <f t="shared" si="17"/>
        <v>0</v>
      </c>
      <c r="AD45" s="165" t="b">
        <f t="shared" si="18"/>
        <v>0</v>
      </c>
      <c r="AE45" s="165" t="b">
        <f t="shared" si="19"/>
        <v>0</v>
      </c>
      <c r="AF45" s="165" t="b">
        <f t="shared" si="20"/>
        <v>0</v>
      </c>
      <c r="AG45" s="165" t="b">
        <f t="shared" si="21"/>
        <v>0</v>
      </c>
      <c r="AH45" s="165" t="b">
        <f t="shared" si="22"/>
        <v>0</v>
      </c>
      <c r="AI45" s="165" t="b">
        <f t="shared" si="23"/>
        <v>0</v>
      </c>
      <c r="AJ45" s="165" t="b">
        <f t="shared" si="24"/>
        <v>0</v>
      </c>
      <c r="AK45" s="165" t="b">
        <f t="shared" si="25"/>
        <v>0</v>
      </c>
      <c r="AL45" s="165" t="b">
        <f t="shared" si="26"/>
        <v>0</v>
      </c>
      <c r="AM45" s="165" t="b">
        <f t="shared" si="27"/>
        <v>0</v>
      </c>
      <c r="AN45" s="165" t="b">
        <f t="shared" si="28"/>
        <v>0</v>
      </c>
      <c r="AO45" s="164" t="b">
        <f t="shared" si="29"/>
        <v>0</v>
      </c>
      <c r="AP45" s="168" t="b">
        <f t="shared" si="30"/>
        <v>0</v>
      </c>
      <c r="AQ45" s="168" t="b">
        <f t="shared" si="31"/>
        <v>0</v>
      </c>
      <c r="AR45" s="168" t="b">
        <f t="shared" si="32"/>
        <v>0</v>
      </c>
      <c r="AS45" s="168" t="b">
        <f t="shared" si="33"/>
        <v>0</v>
      </c>
      <c r="AT45" s="168" t="b">
        <f t="shared" si="34"/>
        <v>0</v>
      </c>
      <c r="AU45" s="168" t="b">
        <f t="shared" si="35"/>
        <v>0</v>
      </c>
      <c r="AV45" s="168" t="b">
        <f t="shared" si="36"/>
        <v>0</v>
      </c>
      <c r="AW45" s="168" t="b">
        <f t="shared" si="37"/>
        <v>0</v>
      </c>
      <c r="AX45" s="168" t="b">
        <f t="shared" si="38"/>
        <v>0</v>
      </c>
      <c r="AY45" s="164" t="b">
        <f t="shared" si="39"/>
        <v>0</v>
      </c>
    </row>
    <row r="46" spans="1:51" s="33" customFormat="1" ht="22.5" customHeight="1" hidden="1">
      <c r="A46" s="190"/>
      <c r="B46" s="191"/>
      <c r="C46" s="41"/>
      <c r="D46" s="97"/>
      <c r="E46" s="196"/>
      <c r="F46" s="196"/>
      <c r="G46" s="170"/>
      <c r="H46" s="172"/>
      <c r="I46" s="115"/>
      <c r="J46" s="44"/>
      <c r="K46" s="195">
        <f t="shared" si="40"/>
      </c>
      <c r="L46" s="196"/>
      <c r="M46" s="148">
        <f t="shared" si="4"/>
      </c>
      <c r="N46" s="136"/>
      <c r="O46" s="194">
        <f t="shared" si="41"/>
      </c>
      <c r="P46" s="194"/>
      <c r="Q46" s="170">
        <f t="shared" si="42"/>
      </c>
      <c r="R46" s="172"/>
      <c r="S46" s="148">
        <f t="shared" si="7"/>
      </c>
      <c r="T46" s="40">
        <f t="shared" si="8"/>
      </c>
      <c r="U46" s="165" t="b">
        <f t="shared" si="9"/>
        <v>0</v>
      </c>
      <c r="V46" s="165" t="b">
        <f t="shared" si="10"/>
        <v>0</v>
      </c>
      <c r="W46" s="165" t="b">
        <f t="shared" si="11"/>
        <v>0</v>
      </c>
      <c r="X46" s="165" t="b">
        <f t="shared" si="12"/>
        <v>0</v>
      </c>
      <c r="Y46" s="165" t="b">
        <f t="shared" si="13"/>
        <v>0</v>
      </c>
      <c r="Z46" s="165" t="b">
        <f t="shared" si="14"/>
        <v>0</v>
      </c>
      <c r="AA46" s="165" t="b">
        <f t="shared" si="15"/>
        <v>0</v>
      </c>
      <c r="AB46" s="165" t="b">
        <f t="shared" si="16"/>
        <v>0</v>
      </c>
      <c r="AC46" s="165" t="b">
        <f t="shared" si="17"/>
        <v>0</v>
      </c>
      <c r="AD46" s="165" t="b">
        <f t="shared" si="18"/>
        <v>0</v>
      </c>
      <c r="AE46" s="165" t="b">
        <f t="shared" si="19"/>
        <v>0</v>
      </c>
      <c r="AF46" s="165" t="b">
        <f t="shared" si="20"/>
        <v>0</v>
      </c>
      <c r="AG46" s="165" t="b">
        <f t="shared" si="21"/>
        <v>0</v>
      </c>
      <c r="AH46" s="165" t="b">
        <f t="shared" si="22"/>
        <v>0</v>
      </c>
      <c r="AI46" s="165" t="b">
        <f t="shared" si="23"/>
        <v>0</v>
      </c>
      <c r="AJ46" s="165" t="b">
        <f t="shared" si="24"/>
        <v>0</v>
      </c>
      <c r="AK46" s="165" t="b">
        <f t="shared" si="25"/>
        <v>0</v>
      </c>
      <c r="AL46" s="165" t="b">
        <f t="shared" si="26"/>
        <v>0</v>
      </c>
      <c r="AM46" s="165" t="b">
        <f t="shared" si="27"/>
        <v>0</v>
      </c>
      <c r="AN46" s="165" t="b">
        <f t="shared" si="28"/>
        <v>0</v>
      </c>
      <c r="AO46" s="164" t="b">
        <f t="shared" si="29"/>
        <v>0</v>
      </c>
      <c r="AP46" s="168" t="b">
        <f t="shared" si="30"/>
        <v>0</v>
      </c>
      <c r="AQ46" s="168" t="b">
        <f t="shared" si="31"/>
        <v>0</v>
      </c>
      <c r="AR46" s="168" t="b">
        <f t="shared" si="32"/>
        <v>0</v>
      </c>
      <c r="AS46" s="168" t="b">
        <f t="shared" si="33"/>
        <v>0</v>
      </c>
      <c r="AT46" s="168" t="b">
        <f t="shared" si="34"/>
        <v>0</v>
      </c>
      <c r="AU46" s="168" t="b">
        <f t="shared" si="35"/>
        <v>0</v>
      </c>
      <c r="AV46" s="168" t="b">
        <f t="shared" si="36"/>
        <v>0</v>
      </c>
      <c r="AW46" s="168" t="b">
        <f t="shared" si="37"/>
        <v>0</v>
      </c>
      <c r="AX46" s="168" t="b">
        <f t="shared" si="38"/>
        <v>0</v>
      </c>
      <c r="AY46" s="164" t="b">
        <f t="shared" si="39"/>
        <v>0</v>
      </c>
    </row>
    <row r="47" spans="1:51" s="33" customFormat="1" ht="22.5" customHeight="1" hidden="1">
      <c r="A47" s="190"/>
      <c r="B47" s="191"/>
      <c r="C47" s="41"/>
      <c r="D47" s="97"/>
      <c r="E47" s="196"/>
      <c r="F47" s="196"/>
      <c r="G47" s="170"/>
      <c r="H47" s="172"/>
      <c r="I47" s="115"/>
      <c r="J47" s="44"/>
      <c r="K47" s="195">
        <f t="shared" si="40"/>
      </c>
      <c r="L47" s="196"/>
      <c r="M47" s="148">
        <f t="shared" si="4"/>
      </c>
      <c r="N47" s="136"/>
      <c r="O47" s="194">
        <f t="shared" si="41"/>
      </c>
      <c r="P47" s="194"/>
      <c r="Q47" s="170">
        <f t="shared" si="42"/>
      </c>
      <c r="R47" s="172"/>
      <c r="S47" s="148">
        <f t="shared" si="7"/>
      </c>
      <c r="T47" s="40">
        <f t="shared" si="8"/>
      </c>
      <c r="U47" s="165" t="b">
        <f t="shared" si="9"/>
        <v>0</v>
      </c>
      <c r="V47" s="165" t="b">
        <f t="shared" si="10"/>
        <v>0</v>
      </c>
      <c r="W47" s="165" t="b">
        <f t="shared" si="11"/>
        <v>0</v>
      </c>
      <c r="X47" s="165" t="b">
        <f t="shared" si="12"/>
        <v>0</v>
      </c>
      <c r="Y47" s="165" t="b">
        <f t="shared" si="13"/>
        <v>0</v>
      </c>
      <c r="Z47" s="165" t="b">
        <f t="shared" si="14"/>
        <v>0</v>
      </c>
      <c r="AA47" s="165" t="b">
        <f t="shared" si="15"/>
        <v>0</v>
      </c>
      <c r="AB47" s="165" t="b">
        <f t="shared" si="16"/>
        <v>0</v>
      </c>
      <c r="AC47" s="165" t="b">
        <f t="shared" si="17"/>
        <v>0</v>
      </c>
      <c r="AD47" s="165" t="b">
        <f t="shared" si="18"/>
        <v>0</v>
      </c>
      <c r="AE47" s="165" t="b">
        <f t="shared" si="19"/>
        <v>0</v>
      </c>
      <c r="AF47" s="165" t="b">
        <f t="shared" si="20"/>
        <v>0</v>
      </c>
      <c r="AG47" s="165" t="b">
        <f t="shared" si="21"/>
        <v>0</v>
      </c>
      <c r="AH47" s="165" t="b">
        <f t="shared" si="22"/>
        <v>0</v>
      </c>
      <c r="AI47" s="165" t="b">
        <f t="shared" si="23"/>
        <v>0</v>
      </c>
      <c r="AJ47" s="165" t="b">
        <f t="shared" si="24"/>
        <v>0</v>
      </c>
      <c r="AK47" s="165" t="b">
        <f t="shared" si="25"/>
        <v>0</v>
      </c>
      <c r="AL47" s="165" t="b">
        <f t="shared" si="26"/>
        <v>0</v>
      </c>
      <c r="AM47" s="165" t="b">
        <f t="shared" si="27"/>
        <v>0</v>
      </c>
      <c r="AN47" s="165" t="b">
        <f t="shared" si="28"/>
        <v>0</v>
      </c>
      <c r="AO47" s="164" t="b">
        <f t="shared" si="29"/>
        <v>0</v>
      </c>
      <c r="AP47" s="168" t="b">
        <f t="shared" si="30"/>
        <v>0</v>
      </c>
      <c r="AQ47" s="168" t="b">
        <f t="shared" si="31"/>
        <v>0</v>
      </c>
      <c r="AR47" s="168" t="b">
        <f t="shared" si="32"/>
        <v>0</v>
      </c>
      <c r="AS47" s="168" t="b">
        <f t="shared" si="33"/>
        <v>0</v>
      </c>
      <c r="AT47" s="168" t="b">
        <f t="shared" si="34"/>
        <v>0</v>
      </c>
      <c r="AU47" s="168" t="b">
        <f t="shared" si="35"/>
        <v>0</v>
      </c>
      <c r="AV47" s="168" t="b">
        <f t="shared" si="36"/>
        <v>0</v>
      </c>
      <c r="AW47" s="168" t="b">
        <f t="shared" si="37"/>
        <v>0</v>
      </c>
      <c r="AX47" s="168" t="b">
        <f t="shared" si="38"/>
        <v>0</v>
      </c>
      <c r="AY47" s="164" t="b">
        <f t="shared" si="39"/>
        <v>0</v>
      </c>
    </row>
    <row r="48" spans="1:51" s="33" customFormat="1" ht="22.5" customHeight="1" hidden="1">
      <c r="A48" s="190"/>
      <c r="B48" s="191"/>
      <c r="C48" s="41"/>
      <c r="D48" s="97"/>
      <c r="E48" s="196"/>
      <c r="F48" s="196"/>
      <c r="G48" s="170"/>
      <c r="H48" s="172"/>
      <c r="I48" s="115"/>
      <c r="J48" s="44"/>
      <c r="K48" s="195">
        <f t="shared" si="40"/>
      </c>
      <c r="L48" s="196"/>
      <c r="M48" s="148">
        <f t="shared" si="4"/>
      </c>
      <c r="N48" s="136"/>
      <c r="O48" s="194">
        <f t="shared" si="41"/>
      </c>
      <c r="P48" s="194"/>
      <c r="Q48" s="170">
        <f t="shared" si="42"/>
      </c>
      <c r="R48" s="172"/>
      <c r="S48" s="148">
        <f t="shared" si="7"/>
      </c>
      <c r="T48" s="40">
        <f t="shared" si="8"/>
      </c>
      <c r="U48" s="165" t="b">
        <f t="shared" si="9"/>
        <v>0</v>
      </c>
      <c r="V48" s="165" t="b">
        <f t="shared" si="10"/>
        <v>0</v>
      </c>
      <c r="W48" s="165" t="b">
        <f t="shared" si="11"/>
        <v>0</v>
      </c>
      <c r="X48" s="165" t="b">
        <f t="shared" si="12"/>
        <v>0</v>
      </c>
      <c r="Y48" s="165" t="b">
        <f t="shared" si="13"/>
        <v>0</v>
      </c>
      <c r="Z48" s="165" t="b">
        <f t="shared" si="14"/>
        <v>0</v>
      </c>
      <c r="AA48" s="165" t="b">
        <f t="shared" si="15"/>
        <v>0</v>
      </c>
      <c r="AB48" s="165" t="b">
        <f t="shared" si="16"/>
        <v>0</v>
      </c>
      <c r="AC48" s="165" t="b">
        <f t="shared" si="17"/>
        <v>0</v>
      </c>
      <c r="AD48" s="165" t="b">
        <f t="shared" si="18"/>
        <v>0</v>
      </c>
      <c r="AE48" s="165" t="b">
        <f t="shared" si="19"/>
        <v>0</v>
      </c>
      <c r="AF48" s="165" t="b">
        <f t="shared" si="20"/>
        <v>0</v>
      </c>
      <c r="AG48" s="165" t="b">
        <f t="shared" si="21"/>
        <v>0</v>
      </c>
      <c r="AH48" s="165" t="b">
        <f t="shared" si="22"/>
        <v>0</v>
      </c>
      <c r="AI48" s="165" t="b">
        <f t="shared" si="23"/>
        <v>0</v>
      </c>
      <c r="AJ48" s="165" t="b">
        <f t="shared" si="24"/>
        <v>0</v>
      </c>
      <c r="AK48" s="165" t="b">
        <f t="shared" si="25"/>
        <v>0</v>
      </c>
      <c r="AL48" s="165" t="b">
        <f t="shared" si="26"/>
        <v>0</v>
      </c>
      <c r="AM48" s="165" t="b">
        <f t="shared" si="27"/>
        <v>0</v>
      </c>
      <c r="AN48" s="165" t="b">
        <f t="shared" si="28"/>
        <v>0</v>
      </c>
      <c r="AO48" s="164" t="b">
        <f t="shared" si="29"/>
        <v>0</v>
      </c>
      <c r="AP48" s="168" t="b">
        <f t="shared" si="30"/>
        <v>0</v>
      </c>
      <c r="AQ48" s="168" t="b">
        <f t="shared" si="31"/>
        <v>0</v>
      </c>
      <c r="AR48" s="168" t="b">
        <f t="shared" si="32"/>
        <v>0</v>
      </c>
      <c r="AS48" s="168" t="b">
        <f t="shared" si="33"/>
        <v>0</v>
      </c>
      <c r="AT48" s="168" t="b">
        <f t="shared" si="34"/>
        <v>0</v>
      </c>
      <c r="AU48" s="168" t="b">
        <f t="shared" si="35"/>
        <v>0</v>
      </c>
      <c r="AV48" s="168" t="b">
        <f t="shared" si="36"/>
        <v>0</v>
      </c>
      <c r="AW48" s="168" t="b">
        <f t="shared" si="37"/>
        <v>0</v>
      </c>
      <c r="AX48" s="168" t="b">
        <f t="shared" si="38"/>
        <v>0</v>
      </c>
      <c r="AY48" s="164" t="b">
        <f t="shared" si="39"/>
        <v>0</v>
      </c>
    </row>
    <row r="49" spans="1:51" ht="22.5" customHeight="1" hidden="1">
      <c r="A49" s="190"/>
      <c r="B49" s="191"/>
      <c r="C49" s="41"/>
      <c r="D49" s="97"/>
      <c r="E49" s="196"/>
      <c r="F49" s="196"/>
      <c r="G49" s="170"/>
      <c r="H49" s="172"/>
      <c r="I49" s="115"/>
      <c r="J49" s="44"/>
      <c r="K49" s="195">
        <f t="shared" si="3"/>
      </c>
      <c r="L49" s="196"/>
      <c r="M49" s="148">
        <f t="shared" si="4"/>
      </c>
      <c r="N49" s="136"/>
      <c r="O49" s="194">
        <f t="shared" si="5"/>
      </c>
      <c r="P49" s="194"/>
      <c r="Q49" s="170">
        <f t="shared" si="42"/>
      </c>
      <c r="R49" s="172"/>
      <c r="S49" s="148">
        <f t="shared" si="7"/>
      </c>
      <c r="T49" s="40">
        <f t="shared" si="8"/>
      </c>
      <c r="U49" s="165" t="b">
        <f t="shared" si="9"/>
        <v>0</v>
      </c>
      <c r="V49" s="165" t="b">
        <f t="shared" si="10"/>
        <v>0</v>
      </c>
      <c r="W49" s="165" t="b">
        <f t="shared" si="11"/>
        <v>0</v>
      </c>
      <c r="X49" s="165" t="b">
        <f t="shared" si="12"/>
        <v>0</v>
      </c>
      <c r="Y49" s="165" t="b">
        <f t="shared" si="13"/>
        <v>0</v>
      </c>
      <c r="Z49" s="165" t="b">
        <f t="shared" si="14"/>
        <v>0</v>
      </c>
      <c r="AA49" s="165" t="b">
        <f t="shared" si="15"/>
        <v>0</v>
      </c>
      <c r="AB49" s="165" t="b">
        <f t="shared" si="16"/>
        <v>0</v>
      </c>
      <c r="AC49" s="165" t="b">
        <f t="shared" si="17"/>
        <v>0</v>
      </c>
      <c r="AD49" s="165" t="b">
        <f t="shared" si="18"/>
        <v>0</v>
      </c>
      <c r="AE49" s="165" t="b">
        <f t="shared" si="19"/>
        <v>0</v>
      </c>
      <c r="AF49" s="165" t="b">
        <f t="shared" si="20"/>
        <v>0</v>
      </c>
      <c r="AG49" s="165" t="b">
        <f t="shared" si="21"/>
        <v>0</v>
      </c>
      <c r="AH49" s="165" t="b">
        <f t="shared" si="22"/>
        <v>0</v>
      </c>
      <c r="AI49" s="165" t="b">
        <f t="shared" si="23"/>
        <v>0</v>
      </c>
      <c r="AJ49" s="165" t="b">
        <f t="shared" si="24"/>
        <v>0</v>
      </c>
      <c r="AK49" s="165" t="b">
        <f t="shared" si="25"/>
        <v>0</v>
      </c>
      <c r="AL49" s="165" t="b">
        <f t="shared" si="26"/>
        <v>0</v>
      </c>
      <c r="AM49" s="165" t="b">
        <f t="shared" si="27"/>
        <v>0</v>
      </c>
      <c r="AN49" s="165" t="b">
        <f t="shared" si="28"/>
        <v>0</v>
      </c>
      <c r="AO49" s="164" t="b">
        <f t="shared" si="29"/>
        <v>0</v>
      </c>
      <c r="AP49" s="168" t="b">
        <f t="shared" si="30"/>
        <v>0</v>
      </c>
      <c r="AQ49" s="168" t="b">
        <f t="shared" si="31"/>
        <v>0</v>
      </c>
      <c r="AR49" s="168" t="b">
        <f t="shared" si="32"/>
        <v>0</v>
      </c>
      <c r="AS49" s="168" t="b">
        <f t="shared" si="33"/>
        <v>0</v>
      </c>
      <c r="AT49" s="168" t="b">
        <f t="shared" si="34"/>
        <v>0</v>
      </c>
      <c r="AU49" s="168" t="b">
        <f t="shared" si="35"/>
        <v>0</v>
      </c>
      <c r="AV49" s="168" t="b">
        <f t="shared" si="36"/>
        <v>0</v>
      </c>
      <c r="AW49" s="168" t="b">
        <f t="shared" si="37"/>
        <v>0</v>
      </c>
      <c r="AX49" s="168" t="b">
        <f t="shared" si="38"/>
        <v>0</v>
      </c>
      <c r="AY49" s="164" t="b">
        <f t="shared" si="39"/>
        <v>0</v>
      </c>
    </row>
    <row r="50" spans="1:51" s="30" customFormat="1" ht="22.5" customHeight="1" hidden="1">
      <c r="A50" s="190"/>
      <c r="B50" s="191"/>
      <c r="C50" s="41"/>
      <c r="D50" s="97"/>
      <c r="E50" s="196"/>
      <c r="F50" s="196"/>
      <c r="G50" s="170"/>
      <c r="H50" s="172"/>
      <c r="I50" s="115"/>
      <c r="J50" s="44"/>
      <c r="K50" s="195">
        <f t="shared" si="3"/>
      </c>
      <c r="L50" s="196"/>
      <c r="M50" s="148">
        <f t="shared" si="4"/>
      </c>
      <c r="N50" s="136"/>
      <c r="O50" s="194">
        <f t="shared" si="5"/>
      </c>
      <c r="P50" s="194"/>
      <c r="Q50" s="170">
        <f t="shared" si="42"/>
      </c>
      <c r="R50" s="172"/>
      <c r="S50" s="148">
        <f t="shared" si="7"/>
      </c>
      <c r="T50" s="40">
        <f t="shared" si="8"/>
      </c>
      <c r="U50" s="165" t="b">
        <f t="shared" si="9"/>
        <v>0</v>
      </c>
      <c r="V50" s="165" t="b">
        <f t="shared" si="10"/>
        <v>0</v>
      </c>
      <c r="W50" s="165" t="b">
        <f t="shared" si="11"/>
        <v>0</v>
      </c>
      <c r="X50" s="165" t="b">
        <f t="shared" si="12"/>
        <v>0</v>
      </c>
      <c r="Y50" s="165" t="b">
        <f t="shared" si="13"/>
        <v>0</v>
      </c>
      <c r="Z50" s="165" t="b">
        <f t="shared" si="14"/>
        <v>0</v>
      </c>
      <c r="AA50" s="165" t="b">
        <f t="shared" si="15"/>
        <v>0</v>
      </c>
      <c r="AB50" s="165" t="b">
        <f t="shared" si="16"/>
        <v>0</v>
      </c>
      <c r="AC50" s="165" t="b">
        <f t="shared" si="17"/>
        <v>0</v>
      </c>
      <c r="AD50" s="165" t="b">
        <f t="shared" si="18"/>
        <v>0</v>
      </c>
      <c r="AE50" s="165" t="b">
        <f t="shared" si="19"/>
        <v>0</v>
      </c>
      <c r="AF50" s="165" t="b">
        <f t="shared" si="20"/>
        <v>0</v>
      </c>
      <c r="AG50" s="165" t="b">
        <f t="shared" si="21"/>
        <v>0</v>
      </c>
      <c r="AH50" s="165" t="b">
        <f t="shared" si="22"/>
        <v>0</v>
      </c>
      <c r="AI50" s="165" t="b">
        <f t="shared" si="23"/>
        <v>0</v>
      </c>
      <c r="AJ50" s="165" t="b">
        <f t="shared" si="24"/>
        <v>0</v>
      </c>
      <c r="AK50" s="165" t="b">
        <f t="shared" si="25"/>
        <v>0</v>
      </c>
      <c r="AL50" s="165" t="b">
        <f t="shared" si="26"/>
        <v>0</v>
      </c>
      <c r="AM50" s="165" t="b">
        <f t="shared" si="27"/>
        <v>0</v>
      </c>
      <c r="AN50" s="165" t="b">
        <f t="shared" si="28"/>
        <v>0</v>
      </c>
      <c r="AO50" s="164" t="b">
        <f t="shared" si="29"/>
        <v>0</v>
      </c>
      <c r="AP50" s="168" t="b">
        <f t="shared" si="30"/>
        <v>0</v>
      </c>
      <c r="AQ50" s="168" t="b">
        <f t="shared" si="31"/>
        <v>0</v>
      </c>
      <c r="AR50" s="168" t="b">
        <f t="shared" si="32"/>
        <v>0</v>
      </c>
      <c r="AS50" s="168" t="b">
        <f t="shared" si="33"/>
        <v>0</v>
      </c>
      <c r="AT50" s="168" t="b">
        <f t="shared" si="34"/>
        <v>0</v>
      </c>
      <c r="AU50" s="168" t="b">
        <f t="shared" si="35"/>
        <v>0</v>
      </c>
      <c r="AV50" s="168" t="b">
        <f t="shared" si="36"/>
        <v>0</v>
      </c>
      <c r="AW50" s="168" t="b">
        <f t="shared" si="37"/>
        <v>0</v>
      </c>
      <c r="AX50" s="168" t="b">
        <f t="shared" si="38"/>
        <v>0</v>
      </c>
      <c r="AY50" s="164" t="b">
        <f t="shared" si="39"/>
        <v>0</v>
      </c>
    </row>
    <row r="51" spans="1:51" s="30" customFormat="1" ht="22.5" customHeight="1" hidden="1">
      <c r="A51" s="190"/>
      <c r="B51" s="191"/>
      <c r="C51" s="41"/>
      <c r="D51" s="97"/>
      <c r="E51" s="196"/>
      <c r="F51" s="196"/>
      <c r="G51" s="170"/>
      <c r="H51" s="172"/>
      <c r="I51" s="115"/>
      <c r="J51" s="44"/>
      <c r="K51" s="195">
        <f t="shared" si="3"/>
      </c>
      <c r="L51" s="196"/>
      <c r="M51" s="148">
        <f t="shared" si="4"/>
      </c>
      <c r="N51" s="136"/>
      <c r="O51" s="194">
        <f t="shared" si="5"/>
      </c>
      <c r="P51" s="194"/>
      <c r="Q51" s="170">
        <f t="shared" si="42"/>
      </c>
      <c r="R51" s="172"/>
      <c r="S51" s="148">
        <f t="shared" si="7"/>
      </c>
      <c r="T51" s="40">
        <f t="shared" si="8"/>
      </c>
      <c r="U51" s="165" t="b">
        <f t="shared" si="9"/>
        <v>0</v>
      </c>
      <c r="V51" s="165" t="b">
        <f t="shared" si="10"/>
        <v>0</v>
      </c>
      <c r="W51" s="165" t="b">
        <f t="shared" si="11"/>
        <v>0</v>
      </c>
      <c r="X51" s="165" t="b">
        <f t="shared" si="12"/>
        <v>0</v>
      </c>
      <c r="Y51" s="165" t="b">
        <f t="shared" si="13"/>
        <v>0</v>
      </c>
      <c r="Z51" s="165" t="b">
        <f t="shared" si="14"/>
        <v>0</v>
      </c>
      <c r="AA51" s="165" t="b">
        <f t="shared" si="15"/>
        <v>0</v>
      </c>
      <c r="AB51" s="165" t="b">
        <f t="shared" si="16"/>
        <v>0</v>
      </c>
      <c r="AC51" s="165" t="b">
        <f t="shared" si="17"/>
        <v>0</v>
      </c>
      <c r="AD51" s="165" t="b">
        <f t="shared" si="18"/>
        <v>0</v>
      </c>
      <c r="AE51" s="165" t="b">
        <f t="shared" si="19"/>
        <v>0</v>
      </c>
      <c r="AF51" s="165" t="b">
        <f t="shared" si="20"/>
        <v>0</v>
      </c>
      <c r="AG51" s="165" t="b">
        <f t="shared" si="21"/>
        <v>0</v>
      </c>
      <c r="AH51" s="165" t="b">
        <f t="shared" si="22"/>
        <v>0</v>
      </c>
      <c r="AI51" s="165" t="b">
        <f t="shared" si="23"/>
        <v>0</v>
      </c>
      <c r="AJ51" s="165" t="b">
        <f t="shared" si="24"/>
        <v>0</v>
      </c>
      <c r="AK51" s="165" t="b">
        <f t="shared" si="25"/>
        <v>0</v>
      </c>
      <c r="AL51" s="165" t="b">
        <f t="shared" si="26"/>
        <v>0</v>
      </c>
      <c r="AM51" s="165" t="b">
        <f t="shared" si="27"/>
        <v>0</v>
      </c>
      <c r="AN51" s="165" t="b">
        <f t="shared" si="28"/>
        <v>0</v>
      </c>
      <c r="AO51" s="164" t="b">
        <f t="shared" si="29"/>
        <v>0</v>
      </c>
      <c r="AP51" s="168" t="b">
        <f t="shared" si="30"/>
        <v>0</v>
      </c>
      <c r="AQ51" s="168" t="b">
        <f t="shared" si="31"/>
        <v>0</v>
      </c>
      <c r="AR51" s="168" t="b">
        <f t="shared" si="32"/>
        <v>0</v>
      </c>
      <c r="AS51" s="168" t="b">
        <f t="shared" si="33"/>
        <v>0</v>
      </c>
      <c r="AT51" s="168" t="b">
        <f t="shared" si="34"/>
        <v>0</v>
      </c>
      <c r="AU51" s="168" t="b">
        <f t="shared" si="35"/>
        <v>0</v>
      </c>
      <c r="AV51" s="168" t="b">
        <f t="shared" si="36"/>
        <v>0</v>
      </c>
      <c r="AW51" s="168" t="b">
        <f t="shared" si="37"/>
        <v>0</v>
      </c>
      <c r="AX51" s="168" t="b">
        <f t="shared" si="38"/>
        <v>0</v>
      </c>
      <c r="AY51" s="164" t="b">
        <f t="shared" si="39"/>
        <v>0</v>
      </c>
    </row>
    <row r="52" spans="1:51" s="30" customFormat="1" ht="22.5" customHeight="1" hidden="1">
      <c r="A52" s="190"/>
      <c r="B52" s="191"/>
      <c r="C52" s="41"/>
      <c r="D52" s="97"/>
      <c r="E52" s="196"/>
      <c r="F52" s="196"/>
      <c r="G52" s="170"/>
      <c r="H52" s="172"/>
      <c r="I52" s="115"/>
      <c r="J52" s="44"/>
      <c r="K52" s="195">
        <f t="shared" si="3"/>
      </c>
      <c r="L52" s="196"/>
      <c r="M52" s="148">
        <f t="shared" si="4"/>
      </c>
      <c r="N52" s="136"/>
      <c r="O52" s="194">
        <f t="shared" si="5"/>
      </c>
      <c r="P52" s="194"/>
      <c r="Q52" s="170">
        <f t="shared" si="42"/>
      </c>
      <c r="R52" s="172"/>
      <c r="S52" s="148">
        <f t="shared" si="7"/>
      </c>
      <c r="T52" s="40">
        <f t="shared" si="8"/>
      </c>
      <c r="U52" s="165" t="b">
        <f t="shared" si="9"/>
        <v>0</v>
      </c>
      <c r="V52" s="165" t="b">
        <f t="shared" si="10"/>
        <v>0</v>
      </c>
      <c r="W52" s="165" t="b">
        <f t="shared" si="11"/>
        <v>0</v>
      </c>
      <c r="X52" s="165" t="b">
        <f t="shared" si="12"/>
        <v>0</v>
      </c>
      <c r="Y52" s="165" t="b">
        <f t="shared" si="13"/>
        <v>0</v>
      </c>
      <c r="Z52" s="165" t="b">
        <f t="shared" si="14"/>
        <v>0</v>
      </c>
      <c r="AA52" s="165" t="b">
        <f t="shared" si="15"/>
        <v>0</v>
      </c>
      <c r="AB52" s="165" t="b">
        <f t="shared" si="16"/>
        <v>0</v>
      </c>
      <c r="AC52" s="165" t="b">
        <f t="shared" si="17"/>
        <v>0</v>
      </c>
      <c r="AD52" s="165" t="b">
        <f t="shared" si="18"/>
        <v>0</v>
      </c>
      <c r="AE52" s="165" t="b">
        <f t="shared" si="19"/>
        <v>0</v>
      </c>
      <c r="AF52" s="165" t="b">
        <f t="shared" si="20"/>
        <v>0</v>
      </c>
      <c r="AG52" s="165" t="b">
        <f t="shared" si="21"/>
        <v>0</v>
      </c>
      <c r="AH52" s="165" t="b">
        <f t="shared" si="22"/>
        <v>0</v>
      </c>
      <c r="AI52" s="165" t="b">
        <f t="shared" si="23"/>
        <v>0</v>
      </c>
      <c r="AJ52" s="165" t="b">
        <f t="shared" si="24"/>
        <v>0</v>
      </c>
      <c r="AK52" s="165" t="b">
        <f t="shared" si="25"/>
        <v>0</v>
      </c>
      <c r="AL52" s="165" t="b">
        <f t="shared" si="26"/>
        <v>0</v>
      </c>
      <c r="AM52" s="165" t="b">
        <f t="shared" si="27"/>
        <v>0</v>
      </c>
      <c r="AN52" s="165" t="b">
        <f t="shared" si="28"/>
        <v>0</v>
      </c>
      <c r="AO52" s="164" t="b">
        <f t="shared" si="29"/>
        <v>0</v>
      </c>
      <c r="AP52" s="168" t="b">
        <f t="shared" si="30"/>
        <v>0</v>
      </c>
      <c r="AQ52" s="168" t="b">
        <f t="shared" si="31"/>
        <v>0</v>
      </c>
      <c r="AR52" s="168" t="b">
        <f t="shared" si="32"/>
        <v>0</v>
      </c>
      <c r="AS52" s="168" t="b">
        <f t="shared" si="33"/>
        <v>0</v>
      </c>
      <c r="AT52" s="168" t="b">
        <f t="shared" si="34"/>
        <v>0</v>
      </c>
      <c r="AU52" s="168" t="b">
        <f t="shared" si="35"/>
        <v>0</v>
      </c>
      <c r="AV52" s="168" t="b">
        <f t="shared" si="36"/>
        <v>0</v>
      </c>
      <c r="AW52" s="168" t="b">
        <f t="shared" si="37"/>
        <v>0</v>
      </c>
      <c r="AX52" s="168" t="b">
        <f t="shared" si="38"/>
        <v>0</v>
      </c>
      <c r="AY52" s="164" t="b">
        <f t="shared" si="39"/>
        <v>0</v>
      </c>
    </row>
    <row r="53" spans="1:51" s="30" customFormat="1" ht="22.5" customHeight="1" hidden="1">
      <c r="A53" s="190"/>
      <c r="B53" s="191"/>
      <c r="C53" s="41"/>
      <c r="D53" s="97"/>
      <c r="E53" s="196"/>
      <c r="F53" s="196"/>
      <c r="G53" s="170"/>
      <c r="H53" s="172"/>
      <c r="I53" s="115"/>
      <c r="J53" s="44"/>
      <c r="K53" s="195">
        <f t="shared" si="3"/>
      </c>
      <c r="L53" s="196"/>
      <c r="M53" s="148">
        <f t="shared" si="4"/>
      </c>
      <c r="N53" s="136"/>
      <c r="O53" s="194">
        <f t="shared" si="5"/>
      </c>
      <c r="P53" s="194"/>
      <c r="Q53" s="170">
        <f t="shared" si="42"/>
      </c>
      <c r="R53" s="172"/>
      <c r="S53" s="148">
        <f t="shared" si="7"/>
      </c>
      <c r="T53" s="40">
        <f t="shared" si="8"/>
      </c>
      <c r="U53" s="165" t="b">
        <f t="shared" si="9"/>
        <v>0</v>
      </c>
      <c r="V53" s="165" t="b">
        <f t="shared" si="10"/>
        <v>0</v>
      </c>
      <c r="W53" s="165" t="b">
        <f t="shared" si="11"/>
        <v>0</v>
      </c>
      <c r="X53" s="165" t="b">
        <f t="shared" si="12"/>
        <v>0</v>
      </c>
      <c r="Y53" s="165" t="b">
        <f t="shared" si="13"/>
        <v>0</v>
      </c>
      <c r="Z53" s="165" t="b">
        <f t="shared" si="14"/>
        <v>0</v>
      </c>
      <c r="AA53" s="165" t="b">
        <f t="shared" si="15"/>
        <v>0</v>
      </c>
      <c r="AB53" s="165" t="b">
        <f t="shared" si="16"/>
        <v>0</v>
      </c>
      <c r="AC53" s="165" t="b">
        <f t="shared" si="17"/>
        <v>0</v>
      </c>
      <c r="AD53" s="165" t="b">
        <f t="shared" si="18"/>
        <v>0</v>
      </c>
      <c r="AE53" s="165" t="b">
        <f t="shared" si="19"/>
        <v>0</v>
      </c>
      <c r="AF53" s="165" t="b">
        <f t="shared" si="20"/>
        <v>0</v>
      </c>
      <c r="AG53" s="165" t="b">
        <f t="shared" si="21"/>
        <v>0</v>
      </c>
      <c r="AH53" s="165" t="b">
        <f t="shared" si="22"/>
        <v>0</v>
      </c>
      <c r="AI53" s="165" t="b">
        <f t="shared" si="23"/>
        <v>0</v>
      </c>
      <c r="AJ53" s="165" t="b">
        <f t="shared" si="24"/>
        <v>0</v>
      </c>
      <c r="AK53" s="165" t="b">
        <f t="shared" si="25"/>
        <v>0</v>
      </c>
      <c r="AL53" s="165" t="b">
        <f t="shared" si="26"/>
        <v>0</v>
      </c>
      <c r="AM53" s="165" t="b">
        <f t="shared" si="27"/>
        <v>0</v>
      </c>
      <c r="AN53" s="165" t="b">
        <f t="shared" si="28"/>
        <v>0</v>
      </c>
      <c r="AO53" s="164" t="b">
        <f t="shared" si="29"/>
        <v>0</v>
      </c>
      <c r="AP53" s="168" t="b">
        <f t="shared" si="30"/>
        <v>0</v>
      </c>
      <c r="AQ53" s="168" t="b">
        <f t="shared" si="31"/>
        <v>0</v>
      </c>
      <c r="AR53" s="168" t="b">
        <f t="shared" si="32"/>
        <v>0</v>
      </c>
      <c r="AS53" s="168" t="b">
        <f t="shared" si="33"/>
        <v>0</v>
      </c>
      <c r="AT53" s="168" t="b">
        <f t="shared" si="34"/>
        <v>0</v>
      </c>
      <c r="AU53" s="168" t="b">
        <f t="shared" si="35"/>
        <v>0</v>
      </c>
      <c r="AV53" s="168" t="b">
        <f t="shared" si="36"/>
        <v>0</v>
      </c>
      <c r="AW53" s="168" t="b">
        <f t="shared" si="37"/>
        <v>0</v>
      </c>
      <c r="AX53" s="168" t="b">
        <f t="shared" si="38"/>
        <v>0</v>
      </c>
      <c r="AY53" s="164" t="b">
        <f t="shared" si="39"/>
        <v>0</v>
      </c>
    </row>
    <row r="54" spans="1:51" s="30" customFormat="1" ht="22.5" customHeight="1" hidden="1">
      <c r="A54" s="190"/>
      <c r="B54" s="191"/>
      <c r="C54" s="41"/>
      <c r="D54" s="97"/>
      <c r="E54" s="196"/>
      <c r="F54" s="196"/>
      <c r="G54" s="170"/>
      <c r="H54" s="172"/>
      <c r="I54" s="115"/>
      <c r="J54" s="44"/>
      <c r="K54" s="195">
        <f t="shared" si="3"/>
      </c>
      <c r="L54" s="196"/>
      <c r="M54" s="148">
        <f t="shared" si="4"/>
      </c>
      <c r="N54" s="136"/>
      <c r="O54" s="194">
        <f t="shared" si="5"/>
      </c>
      <c r="P54" s="194"/>
      <c r="Q54" s="170">
        <f t="shared" si="42"/>
      </c>
      <c r="R54" s="172"/>
      <c r="S54" s="148">
        <f t="shared" si="7"/>
      </c>
      <c r="T54" s="40">
        <f t="shared" si="8"/>
      </c>
      <c r="U54" s="165" t="b">
        <f t="shared" si="9"/>
        <v>0</v>
      </c>
      <c r="V54" s="165" t="b">
        <f t="shared" si="10"/>
        <v>0</v>
      </c>
      <c r="W54" s="165" t="b">
        <f t="shared" si="11"/>
        <v>0</v>
      </c>
      <c r="X54" s="165" t="b">
        <f t="shared" si="12"/>
        <v>0</v>
      </c>
      <c r="Y54" s="165" t="b">
        <f t="shared" si="13"/>
        <v>0</v>
      </c>
      <c r="Z54" s="165" t="b">
        <f t="shared" si="14"/>
        <v>0</v>
      </c>
      <c r="AA54" s="165" t="b">
        <f t="shared" si="15"/>
        <v>0</v>
      </c>
      <c r="AB54" s="165" t="b">
        <f t="shared" si="16"/>
        <v>0</v>
      </c>
      <c r="AC54" s="165" t="b">
        <f t="shared" si="17"/>
        <v>0</v>
      </c>
      <c r="AD54" s="165" t="b">
        <f t="shared" si="18"/>
        <v>0</v>
      </c>
      <c r="AE54" s="165" t="b">
        <f t="shared" si="19"/>
        <v>0</v>
      </c>
      <c r="AF54" s="165" t="b">
        <f t="shared" si="20"/>
        <v>0</v>
      </c>
      <c r="AG54" s="165" t="b">
        <f t="shared" si="21"/>
        <v>0</v>
      </c>
      <c r="AH54" s="165" t="b">
        <f t="shared" si="22"/>
        <v>0</v>
      </c>
      <c r="AI54" s="165" t="b">
        <f t="shared" si="23"/>
        <v>0</v>
      </c>
      <c r="AJ54" s="165" t="b">
        <f t="shared" si="24"/>
        <v>0</v>
      </c>
      <c r="AK54" s="165" t="b">
        <f t="shared" si="25"/>
        <v>0</v>
      </c>
      <c r="AL54" s="165" t="b">
        <f t="shared" si="26"/>
        <v>0</v>
      </c>
      <c r="AM54" s="165" t="b">
        <f t="shared" si="27"/>
        <v>0</v>
      </c>
      <c r="AN54" s="165" t="b">
        <f t="shared" si="28"/>
        <v>0</v>
      </c>
      <c r="AO54" s="164" t="b">
        <f t="shared" si="29"/>
        <v>0</v>
      </c>
      <c r="AP54" s="168" t="b">
        <f t="shared" si="30"/>
        <v>0</v>
      </c>
      <c r="AQ54" s="168" t="b">
        <f t="shared" si="31"/>
        <v>0</v>
      </c>
      <c r="AR54" s="168" t="b">
        <f t="shared" si="32"/>
        <v>0</v>
      </c>
      <c r="AS54" s="168" t="b">
        <f t="shared" si="33"/>
        <v>0</v>
      </c>
      <c r="AT54" s="168" t="b">
        <f t="shared" si="34"/>
        <v>0</v>
      </c>
      <c r="AU54" s="168" t="b">
        <f t="shared" si="35"/>
        <v>0</v>
      </c>
      <c r="AV54" s="168" t="b">
        <f t="shared" si="36"/>
        <v>0</v>
      </c>
      <c r="AW54" s="168" t="b">
        <f t="shared" si="37"/>
        <v>0</v>
      </c>
      <c r="AX54" s="168" t="b">
        <f t="shared" si="38"/>
        <v>0</v>
      </c>
      <c r="AY54" s="164" t="b">
        <f t="shared" si="39"/>
        <v>0</v>
      </c>
    </row>
    <row r="55" spans="1:51" s="30" customFormat="1" ht="22.5" customHeight="1" hidden="1">
      <c r="A55" s="190"/>
      <c r="B55" s="191"/>
      <c r="C55" s="41"/>
      <c r="D55" s="97"/>
      <c r="E55" s="196"/>
      <c r="F55" s="196"/>
      <c r="G55" s="170"/>
      <c r="H55" s="172"/>
      <c r="I55" s="115"/>
      <c r="J55" s="44"/>
      <c r="K55" s="195">
        <f t="shared" si="3"/>
      </c>
      <c r="L55" s="196"/>
      <c r="M55" s="148">
        <f t="shared" si="4"/>
      </c>
      <c r="N55" s="136"/>
      <c r="O55" s="194">
        <f t="shared" si="5"/>
      </c>
      <c r="P55" s="194"/>
      <c r="Q55" s="170">
        <f t="shared" si="42"/>
      </c>
      <c r="R55" s="172"/>
      <c r="S55" s="148">
        <f t="shared" si="7"/>
      </c>
      <c r="T55" s="40">
        <f t="shared" si="8"/>
      </c>
      <c r="U55" s="165" t="b">
        <f t="shared" si="9"/>
        <v>0</v>
      </c>
      <c r="V55" s="165" t="b">
        <f t="shared" si="10"/>
        <v>0</v>
      </c>
      <c r="W55" s="165" t="b">
        <f t="shared" si="11"/>
        <v>0</v>
      </c>
      <c r="X55" s="165" t="b">
        <f t="shared" si="12"/>
        <v>0</v>
      </c>
      <c r="Y55" s="165" t="b">
        <f t="shared" si="13"/>
        <v>0</v>
      </c>
      <c r="Z55" s="165" t="b">
        <f t="shared" si="14"/>
        <v>0</v>
      </c>
      <c r="AA55" s="165" t="b">
        <f t="shared" si="15"/>
        <v>0</v>
      </c>
      <c r="AB55" s="165" t="b">
        <f t="shared" si="16"/>
        <v>0</v>
      </c>
      <c r="AC55" s="165" t="b">
        <f t="shared" si="17"/>
        <v>0</v>
      </c>
      <c r="AD55" s="165" t="b">
        <f t="shared" si="18"/>
        <v>0</v>
      </c>
      <c r="AE55" s="165" t="b">
        <f t="shared" si="19"/>
        <v>0</v>
      </c>
      <c r="AF55" s="165" t="b">
        <f t="shared" si="20"/>
        <v>0</v>
      </c>
      <c r="AG55" s="165" t="b">
        <f t="shared" si="21"/>
        <v>0</v>
      </c>
      <c r="AH55" s="165" t="b">
        <f t="shared" si="22"/>
        <v>0</v>
      </c>
      <c r="AI55" s="165" t="b">
        <f t="shared" si="23"/>
        <v>0</v>
      </c>
      <c r="AJ55" s="165" t="b">
        <f t="shared" si="24"/>
        <v>0</v>
      </c>
      <c r="AK55" s="165" t="b">
        <f t="shared" si="25"/>
        <v>0</v>
      </c>
      <c r="AL55" s="165" t="b">
        <f t="shared" si="26"/>
        <v>0</v>
      </c>
      <c r="AM55" s="165" t="b">
        <f t="shared" si="27"/>
        <v>0</v>
      </c>
      <c r="AN55" s="165" t="b">
        <f t="shared" si="28"/>
        <v>0</v>
      </c>
      <c r="AO55" s="164" t="b">
        <f t="shared" si="29"/>
        <v>0</v>
      </c>
      <c r="AP55" s="168" t="b">
        <f t="shared" si="30"/>
        <v>0</v>
      </c>
      <c r="AQ55" s="168" t="b">
        <f t="shared" si="31"/>
        <v>0</v>
      </c>
      <c r="AR55" s="168" t="b">
        <f t="shared" si="32"/>
        <v>0</v>
      </c>
      <c r="AS55" s="168" t="b">
        <f t="shared" si="33"/>
        <v>0</v>
      </c>
      <c r="AT55" s="168" t="b">
        <f t="shared" si="34"/>
        <v>0</v>
      </c>
      <c r="AU55" s="168" t="b">
        <f t="shared" si="35"/>
        <v>0</v>
      </c>
      <c r="AV55" s="168" t="b">
        <f t="shared" si="36"/>
        <v>0</v>
      </c>
      <c r="AW55" s="168" t="b">
        <f t="shared" si="37"/>
        <v>0</v>
      </c>
      <c r="AX55" s="168" t="b">
        <f t="shared" si="38"/>
        <v>0</v>
      </c>
      <c r="AY55" s="164" t="b">
        <f t="shared" si="39"/>
        <v>0</v>
      </c>
    </row>
    <row r="56" spans="1:51" s="30" customFormat="1" ht="22.5" customHeight="1" hidden="1">
      <c r="A56" s="190"/>
      <c r="B56" s="191"/>
      <c r="C56" s="41"/>
      <c r="D56" s="97"/>
      <c r="E56" s="196"/>
      <c r="F56" s="196"/>
      <c r="G56" s="170"/>
      <c r="H56" s="172"/>
      <c r="I56" s="115"/>
      <c r="J56" s="44"/>
      <c r="K56" s="195">
        <f t="shared" si="3"/>
      </c>
      <c r="L56" s="196"/>
      <c r="M56" s="148">
        <f t="shared" si="4"/>
      </c>
      <c r="N56" s="136"/>
      <c r="O56" s="194">
        <f t="shared" si="5"/>
      </c>
      <c r="P56" s="194"/>
      <c r="Q56" s="170">
        <f t="shared" si="42"/>
      </c>
      <c r="R56" s="172"/>
      <c r="S56" s="148">
        <f t="shared" si="7"/>
      </c>
      <c r="T56" s="40">
        <f t="shared" si="8"/>
      </c>
      <c r="U56" s="165" t="b">
        <f t="shared" si="9"/>
        <v>0</v>
      </c>
      <c r="V56" s="165" t="b">
        <f t="shared" si="10"/>
        <v>0</v>
      </c>
      <c r="W56" s="165" t="b">
        <f t="shared" si="11"/>
        <v>0</v>
      </c>
      <c r="X56" s="165" t="b">
        <f t="shared" si="12"/>
        <v>0</v>
      </c>
      <c r="Y56" s="165" t="b">
        <f t="shared" si="13"/>
        <v>0</v>
      </c>
      <c r="Z56" s="165" t="b">
        <f t="shared" si="14"/>
        <v>0</v>
      </c>
      <c r="AA56" s="165" t="b">
        <f t="shared" si="15"/>
        <v>0</v>
      </c>
      <c r="AB56" s="165" t="b">
        <f t="shared" si="16"/>
        <v>0</v>
      </c>
      <c r="AC56" s="165" t="b">
        <f t="shared" si="17"/>
        <v>0</v>
      </c>
      <c r="AD56" s="165" t="b">
        <f t="shared" si="18"/>
        <v>0</v>
      </c>
      <c r="AE56" s="165" t="b">
        <f t="shared" si="19"/>
        <v>0</v>
      </c>
      <c r="AF56" s="165" t="b">
        <f t="shared" si="20"/>
        <v>0</v>
      </c>
      <c r="AG56" s="165" t="b">
        <f t="shared" si="21"/>
        <v>0</v>
      </c>
      <c r="AH56" s="165" t="b">
        <f t="shared" si="22"/>
        <v>0</v>
      </c>
      <c r="AI56" s="165" t="b">
        <f t="shared" si="23"/>
        <v>0</v>
      </c>
      <c r="AJ56" s="165" t="b">
        <f t="shared" si="24"/>
        <v>0</v>
      </c>
      <c r="AK56" s="165" t="b">
        <f t="shared" si="25"/>
        <v>0</v>
      </c>
      <c r="AL56" s="165" t="b">
        <f t="shared" si="26"/>
        <v>0</v>
      </c>
      <c r="AM56" s="165" t="b">
        <f t="shared" si="27"/>
        <v>0</v>
      </c>
      <c r="AN56" s="165" t="b">
        <f t="shared" si="28"/>
        <v>0</v>
      </c>
      <c r="AO56" s="164" t="b">
        <f t="shared" si="29"/>
        <v>0</v>
      </c>
      <c r="AP56" s="168" t="b">
        <f t="shared" si="30"/>
        <v>0</v>
      </c>
      <c r="AQ56" s="168" t="b">
        <f t="shared" si="31"/>
        <v>0</v>
      </c>
      <c r="AR56" s="168" t="b">
        <f t="shared" si="32"/>
        <v>0</v>
      </c>
      <c r="AS56" s="168" t="b">
        <f t="shared" si="33"/>
        <v>0</v>
      </c>
      <c r="AT56" s="168" t="b">
        <f t="shared" si="34"/>
        <v>0</v>
      </c>
      <c r="AU56" s="168" t="b">
        <f t="shared" si="35"/>
        <v>0</v>
      </c>
      <c r="AV56" s="168" t="b">
        <f t="shared" si="36"/>
        <v>0</v>
      </c>
      <c r="AW56" s="168" t="b">
        <f t="shared" si="37"/>
        <v>0</v>
      </c>
      <c r="AX56" s="168" t="b">
        <f t="shared" si="38"/>
        <v>0</v>
      </c>
      <c r="AY56" s="164" t="b">
        <f t="shared" si="39"/>
        <v>0</v>
      </c>
    </row>
    <row r="57" spans="1:51" s="39" customFormat="1" ht="22.5" customHeight="1" hidden="1">
      <c r="A57" s="190"/>
      <c r="B57" s="191"/>
      <c r="C57" s="41"/>
      <c r="D57" s="97"/>
      <c r="E57" s="196"/>
      <c r="F57" s="196"/>
      <c r="G57" s="170"/>
      <c r="H57" s="172"/>
      <c r="I57" s="115"/>
      <c r="J57" s="44"/>
      <c r="K57" s="195">
        <f>IF(A57=0,"",A57)</f>
      </c>
      <c r="L57" s="196"/>
      <c r="M57" s="148">
        <f t="shared" si="4"/>
      </c>
      <c r="N57" s="136"/>
      <c r="O57" s="194">
        <f>IF(E57=0,"",E57)</f>
      </c>
      <c r="P57" s="194"/>
      <c r="Q57" s="170">
        <f t="shared" si="42"/>
      </c>
      <c r="R57" s="172"/>
      <c r="S57" s="148">
        <f t="shared" si="7"/>
      </c>
      <c r="T57" s="40">
        <f t="shared" si="8"/>
      </c>
      <c r="U57" s="165" t="b">
        <f t="shared" si="9"/>
        <v>0</v>
      </c>
      <c r="V57" s="165" t="b">
        <f t="shared" si="10"/>
        <v>0</v>
      </c>
      <c r="W57" s="165" t="b">
        <f t="shared" si="11"/>
        <v>0</v>
      </c>
      <c r="X57" s="165" t="b">
        <f t="shared" si="12"/>
        <v>0</v>
      </c>
      <c r="Y57" s="165" t="b">
        <f t="shared" si="13"/>
        <v>0</v>
      </c>
      <c r="Z57" s="165" t="b">
        <f t="shared" si="14"/>
        <v>0</v>
      </c>
      <c r="AA57" s="165" t="b">
        <f t="shared" si="15"/>
        <v>0</v>
      </c>
      <c r="AB57" s="165" t="b">
        <f t="shared" si="16"/>
        <v>0</v>
      </c>
      <c r="AC57" s="165" t="b">
        <f t="shared" si="17"/>
        <v>0</v>
      </c>
      <c r="AD57" s="165" t="b">
        <f t="shared" si="18"/>
        <v>0</v>
      </c>
      <c r="AE57" s="165" t="b">
        <f t="shared" si="19"/>
        <v>0</v>
      </c>
      <c r="AF57" s="165" t="b">
        <f t="shared" si="20"/>
        <v>0</v>
      </c>
      <c r="AG57" s="165" t="b">
        <f t="shared" si="21"/>
        <v>0</v>
      </c>
      <c r="AH57" s="165" t="b">
        <f t="shared" si="22"/>
        <v>0</v>
      </c>
      <c r="AI57" s="165" t="b">
        <f t="shared" si="23"/>
        <v>0</v>
      </c>
      <c r="AJ57" s="165" t="b">
        <f t="shared" si="24"/>
        <v>0</v>
      </c>
      <c r="AK57" s="165" t="b">
        <f t="shared" si="25"/>
        <v>0</v>
      </c>
      <c r="AL57" s="165" t="b">
        <f t="shared" si="26"/>
        <v>0</v>
      </c>
      <c r="AM57" s="165" t="b">
        <f t="shared" si="27"/>
        <v>0</v>
      </c>
      <c r="AN57" s="165" t="b">
        <f t="shared" si="28"/>
        <v>0</v>
      </c>
      <c r="AO57" s="164" t="b">
        <f t="shared" si="29"/>
        <v>0</v>
      </c>
      <c r="AP57" s="168" t="b">
        <f t="shared" si="30"/>
        <v>0</v>
      </c>
      <c r="AQ57" s="168" t="b">
        <f t="shared" si="31"/>
        <v>0</v>
      </c>
      <c r="AR57" s="168" t="b">
        <f t="shared" si="32"/>
        <v>0</v>
      </c>
      <c r="AS57" s="168" t="b">
        <f t="shared" si="33"/>
        <v>0</v>
      </c>
      <c r="AT57" s="168" t="b">
        <f t="shared" si="34"/>
        <v>0</v>
      </c>
      <c r="AU57" s="168" t="b">
        <f t="shared" si="35"/>
        <v>0</v>
      </c>
      <c r="AV57" s="168" t="b">
        <f t="shared" si="36"/>
        <v>0</v>
      </c>
      <c r="AW57" s="168" t="b">
        <f t="shared" si="37"/>
        <v>0</v>
      </c>
      <c r="AX57" s="168" t="b">
        <f t="shared" si="38"/>
        <v>0</v>
      </c>
      <c r="AY57" s="164" t="b">
        <f t="shared" si="39"/>
        <v>0</v>
      </c>
    </row>
    <row r="58" spans="1:51" s="39" customFormat="1" ht="22.5" customHeight="1" thickBot="1">
      <c r="A58" s="254"/>
      <c r="B58" s="255"/>
      <c r="C58" s="54"/>
      <c r="D58" s="98"/>
      <c r="E58" s="252"/>
      <c r="F58" s="252"/>
      <c r="G58" s="187"/>
      <c r="H58" s="188"/>
      <c r="I58" s="54"/>
      <c r="J58" s="55"/>
      <c r="K58" s="195">
        <f>IF(A58=0,"",A58)</f>
      </c>
      <c r="L58" s="196"/>
      <c r="M58" s="148">
        <f t="shared" si="4"/>
      </c>
      <c r="N58" s="136"/>
      <c r="O58" s="194">
        <f>IF(E58=0,"",E58)</f>
      </c>
      <c r="P58" s="194"/>
      <c r="Q58" s="170">
        <f t="shared" si="42"/>
      </c>
      <c r="R58" s="172"/>
      <c r="S58" s="148">
        <f t="shared" si="7"/>
      </c>
      <c r="T58" s="40">
        <f t="shared" si="8"/>
      </c>
      <c r="U58" s="165" t="b">
        <f t="shared" si="9"/>
        <v>0</v>
      </c>
      <c r="V58" s="165" t="b">
        <f t="shared" si="10"/>
        <v>0</v>
      </c>
      <c r="W58" s="165" t="b">
        <f t="shared" si="11"/>
        <v>0</v>
      </c>
      <c r="X58" s="165" t="b">
        <f t="shared" si="12"/>
        <v>0</v>
      </c>
      <c r="Y58" s="165" t="b">
        <f t="shared" si="13"/>
        <v>0</v>
      </c>
      <c r="Z58" s="165" t="b">
        <f t="shared" si="14"/>
        <v>0</v>
      </c>
      <c r="AA58" s="165" t="b">
        <f t="shared" si="15"/>
        <v>0</v>
      </c>
      <c r="AB58" s="165" t="b">
        <f t="shared" si="16"/>
        <v>0</v>
      </c>
      <c r="AC58" s="165" t="b">
        <f t="shared" si="17"/>
        <v>0</v>
      </c>
      <c r="AD58" s="165" t="b">
        <f t="shared" si="18"/>
        <v>0</v>
      </c>
      <c r="AE58" s="165" t="b">
        <f t="shared" si="19"/>
        <v>0</v>
      </c>
      <c r="AF58" s="165" t="b">
        <f t="shared" si="20"/>
        <v>0</v>
      </c>
      <c r="AG58" s="165" t="b">
        <f t="shared" si="21"/>
        <v>0</v>
      </c>
      <c r="AH58" s="165" t="b">
        <f t="shared" si="22"/>
        <v>0</v>
      </c>
      <c r="AI58" s="165" t="b">
        <f t="shared" si="23"/>
        <v>0</v>
      </c>
      <c r="AJ58" s="165" t="b">
        <f t="shared" si="24"/>
        <v>0</v>
      </c>
      <c r="AK58" s="165" t="b">
        <f t="shared" si="25"/>
        <v>0</v>
      </c>
      <c r="AL58" s="165" t="b">
        <f t="shared" si="26"/>
        <v>0</v>
      </c>
      <c r="AM58" s="165" t="b">
        <f t="shared" si="27"/>
        <v>0</v>
      </c>
      <c r="AN58" s="165" t="b">
        <f t="shared" si="28"/>
        <v>0</v>
      </c>
      <c r="AO58" s="164" t="b">
        <f t="shared" si="29"/>
        <v>0</v>
      </c>
      <c r="AP58" s="168" t="b">
        <f t="shared" si="30"/>
        <v>0</v>
      </c>
      <c r="AQ58" s="168" t="b">
        <f t="shared" si="31"/>
        <v>0</v>
      </c>
      <c r="AR58" s="168" t="b">
        <f t="shared" si="32"/>
        <v>0</v>
      </c>
      <c r="AS58" s="168" t="b">
        <f t="shared" si="33"/>
        <v>0</v>
      </c>
      <c r="AT58" s="168" t="b">
        <f t="shared" si="34"/>
        <v>0</v>
      </c>
      <c r="AU58" s="168" t="b">
        <f t="shared" si="35"/>
        <v>0</v>
      </c>
      <c r="AV58" s="168" t="b">
        <f t="shared" si="36"/>
        <v>0</v>
      </c>
      <c r="AW58" s="168" t="b">
        <f t="shared" si="37"/>
        <v>0</v>
      </c>
      <c r="AX58" s="168" t="b">
        <f t="shared" si="38"/>
        <v>0</v>
      </c>
      <c r="AY58" s="164" t="b">
        <f t="shared" si="39"/>
        <v>0</v>
      </c>
    </row>
    <row r="59" spans="1:52" ht="17.25" customHeight="1" thickBot="1" thickTop="1">
      <c r="A59" s="141"/>
      <c r="B59" s="141"/>
      <c r="E59" s="134"/>
      <c r="F59" s="134"/>
      <c r="K59" s="141"/>
      <c r="L59" s="141"/>
      <c r="O59" s="134"/>
      <c r="P59" s="134"/>
      <c r="U59" s="3" t="s">
        <v>92</v>
      </c>
      <c r="V59" s="3" t="s">
        <v>93</v>
      </c>
      <c r="W59" s="3" t="s">
        <v>94</v>
      </c>
      <c r="X59" s="3" t="s">
        <v>95</v>
      </c>
      <c r="Y59" s="3" t="s">
        <v>96</v>
      </c>
      <c r="Z59" s="3" t="s">
        <v>97</v>
      </c>
      <c r="AA59" s="3" t="s">
        <v>98</v>
      </c>
      <c r="AB59" s="3" t="s">
        <v>99</v>
      </c>
      <c r="AC59" s="3" t="s">
        <v>100</v>
      </c>
      <c r="AD59" s="3" t="s">
        <v>101</v>
      </c>
      <c r="AE59" s="3" t="s">
        <v>102</v>
      </c>
      <c r="AF59" s="3" t="s">
        <v>103</v>
      </c>
      <c r="AG59" s="3" t="s">
        <v>104</v>
      </c>
      <c r="AH59" s="3" t="s">
        <v>105</v>
      </c>
      <c r="AI59" s="3" t="s">
        <v>106</v>
      </c>
      <c r="AJ59" s="3" t="s">
        <v>107</v>
      </c>
      <c r="AK59" s="3" t="s">
        <v>108</v>
      </c>
      <c r="AL59" s="3" t="s">
        <v>109</v>
      </c>
      <c r="AM59" s="3" t="s">
        <v>110</v>
      </c>
      <c r="AN59" s="3" t="s">
        <v>111</v>
      </c>
      <c r="AO59" s="28" t="s">
        <v>119</v>
      </c>
      <c r="AP59" s="28" t="s">
        <v>120</v>
      </c>
      <c r="AQ59" s="28" t="s">
        <v>121</v>
      </c>
      <c r="AR59" s="42" t="s">
        <v>164</v>
      </c>
      <c r="AS59" s="42" t="s">
        <v>165</v>
      </c>
      <c r="AT59" s="28" t="s">
        <v>122</v>
      </c>
      <c r="AU59" s="28" t="s">
        <v>123</v>
      </c>
      <c r="AV59" s="28" t="s">
        <v>124</v>
      </c>
      <c r="AW59" s="3" t="s">
        <v>225</v>
      </c>
      <c r="AX59" s="3" t="s">
        <v>226</v>
      </c>
      <c r="AY59" s="3" t="s">
        <v>117</v>
      </c>
      <c r="AZ59" s="3" t="s">
        <v>118</v>
      </c>
    </row>
    <row r="60" spans="1:52" ht="22.5" customHeight="1" thickTop="1">
      <c r="A60" s="229"/>
      <c r="B60" s="230"/>
      <c r="C60" s="45"/>
      <c r="D60" s="99"/>
      <c r="E60" s="230"/>
      <c r="F60" s="230"/>
      <c r="G60" s="220"/>
      <c r="H60" s="221"/>
      <c r="I60" s="227"/>
      <c r="J60" s="46"/>
      <c r="K60" s="231">
        <f>IF(A60=0,"",A60)</f>
      </c>
      <c r="L60" s="232"/>
      <c r="M60" s="8">
        <f>IF(C60=0,"",C60)</f>
      </c>
      <c r="N60" s="135"/>
      <c r="O60" s="237">
        <f>IF(E60=0,"",E60)</f>
      </c>
      <c r="P60" s="237"/>
      <c r="Q60" s="201">
        <f>IF(G60=0,"",G60)</f>
      </c>
      <c r="R60" s="202"/>
      <c r="S60" s="199">
        <f>IF(I60=0,"",I60)</f>
      </c>
      <c r="T60" s="34">
        <f>IF(J60=0,"",J60)</f>
      </c>
      <c r="U60" s="197" t="b">
        <f>OR(AND($C60="男",$C61="男",$D60="一般",$D61="一般",$G60="男子ダブルス",$I60="a"),AND($C60="男",$C61="男",$D60="一般",$D61="高校以下",$G60="男子ダブルス",$I60="a"),AND($C60="男",$C61="男",$D60="高校以下",$D61="一般",$G60="男子ダブルス",$I60="a"))</f>
        <v>0</v>
      </c>
      <c r="V60" s="198" t="b">
        <f>OR(AND($C60="男",$C61="男",$D60="一般",$D61="一般",$G60="男子ダブルス",$I60="b"),AND($C60="男",$C61="男",$D60="一般",$D61="高校以下",$G60="男子ダブルス",$I60="b"),AND($C60="男",$C61="男",$D60="高校以下",$D61="一般",$G60="男子ダブルス",$I60="b"))</f>
        <v>0</v>
      </c>
      <c r="W60" s="198" t="b">
        <f>OR(AND($C60="男",$C61="男",$D60="一般",$D61="一般",$G60="男子ダブルス",$I60="c"),AND($C60="男",$C61="男",$D60="一般",$D61="高校以下",$G60="男子ダブルス",$I60="c"),AND($C60="男",$C61="男",$D60="高校以下",$D61="一般",$G60="男子ダブルス",$I60="c"))</f>
        <v>0</v>
      </c>
      <c r="X60" s="198" t="b">
        <f>OR(AND($C60="男",$C61="男",$D60="一般",$D61="一般",$G60="男子ダブルス",$I60="d"),AND($C60="男",$C61="男",$D60="一般",$D61="高校以下",$G60="男子ダブルス",$I60="d"),AND($C60="男",$C61="男",$D60="高校以下",$D61="一般",$G60="男子ダブルス",$I60="d"))</f>
        <v>0</v>
      </c>
      <c r="Y60" s="198" t="b">
        <f>OR(AND($C60="男",$C61="男",$D60="一般",$D61="一般",$G60="男子ダブルス",$I60="e"),AND($C60="男",$C61="男",$D60="一般",$D61="高校以下",$G60="男子ダブルス",$I60="e"),AND($C60="男",$C61="男",$D60="高校以下",$D61="一般",$G60="男子ダブルス",$I60="e"))</f>
        <v>0</v>
      </c>
      <c r="Z60" s="189" t="b">
        <f>AND($C60="男",$C61="男",$G60="男子ダブルス",$I60="a",$D60="高校以下",$D61="高校以下")</f>
        <v>0</v>
      </c>
      <c r="AA60" s="189" t="b">
        <f>AND($C60="男",$C61="男",$G60="男子ダブルス",$I60="b",$D60="高校以下",$D61="高校以下")</f>
        <v>0</v>
      </c>
      <c r="AB60" s="189" t="b">
        <f>AND($C60="男",$C61="男",$G60="男子ダブルス",$I60="c",$D60="高校以下",$D61="高校以下")</f>
        <v>0</v>
      </c>
      <c r="AC60" s="189" t="b">
        <f>AND($C60="男",$C61="男",$G60="男子ダブルス",$I60="d",$D60="高校以下",$D61="高校以下")</f>
        <v>0</v>
      </c>
      <c r="AD60" s="189" t="b">
        <f>AND($C60="男",$C61="男",$G60="男子ダブルス",$I60="e",$D60="高校以下",$D61="高校以下")</f>
        <v>0</v>
      </c>
      <c r="AE60" s="189" t="b">
        <f>OR(AND($C60="女",$C61="女",$D60="一般",$D61="一般",$G60="女子ダブルス",$I60="a"),AND($C60="女",$C61="女",$D60="一般",$D61="高校以下",$G60="女子ダブルス",$I60="a"),AND($C60="女",$C61="女",$D60="高校以下",$D61="一般",$G60="女子ダブルス",$I60="a"))</f>
        <v>0</v>
      </c>
      <c r="AF60" s="189" t="b">
        <f>OR(AND($C60="女",$C61="女",$D60="一般",$D61="一般",$G60="女子ダブルス",$I60="b"),AND($C60="女",$C61="女",$D60="一般",$D61="高校以下",$G60="女子ダブルス",$I60="b"),AND($C60="女",$C61="女",$D60="高校以下",$D61="一般",$G60="女子ダブルス",$I60="b"))</f>
        <v>0</v>
      </c>
      <c r="AG60" s="189" t="b">
        <f>OR(AND($C60="女",$C61="女",$D60="一般",$D61="一般",$G60="女子ダブルス",$I60="c"),AND($C60="女",$C61="女",$D60="一般",$D61="高校以下",$G60="女子ダブルス",$I60="c"),AND($C60="女",$C61="女",$D60="高校以下",$D61="一般",$G60="女子ダブルス",$I60="c"))</f>
        <v>0</v>
      </c>
      <c r="AH60" s="189" t="b">
        <f>OR(AND($C60="女",$C61="女",$D60="一般",$D61="一般",$G60="女子ダブルス",$I60="d"),AND($C60="女",$C61="女",$D60="一般",$D61="高校以下",$G60="女子ダブルス",$I60="d"),AND($C60="女",$C61="女",$D60="高校以下",$D61="一般",$G60="女子ダブルス",$I60="d"))</f>
        <v>0</v>
      </c>
      <c r="AI60" s="189" t="b">
        <f>OR(AND($C60="女",$C61="女",$D60="一般",$D61="一般",$G60="女子ダブルス",$I60="e"),AND($C60="女",$C61="女",$D60="一般",$D61="高校以下",$G60="女子ダブルス",$I60="e"),AND($C60="女",$C61="女",$D60="高校以下",$D61="一般",$G60="女子ダブルス",$I60="e"))</f>
        <v>0</v>
      </c>
      <c r="AJ60" s="189" t="b">
        <f>AND($C60="女",$C61="女",$D60="高校以下",$D61="高校以下",$G60="女子ダブルス",$I60="a")</f>
        <v>0</v>
      </c>
      <c r="AK60" s="189" t="b">
        <f>AND($C60="女",$C61="女",$D60="高校以下",$D61="高校以下",$G60="女子ダブルス",$I60="b")</f>
        <v>0</v>
      </c>
      <c r="AL60" s="189" t="b">
        <f>AND($C60="女",$C61="女",$D60="高校以下",$D61="高校以下",$G60="女子ダブルス",$I60="c")</f>
        <v>0</v>
      </c>
      <c r="AM60" s="189" t="b">
        <f>AND($C60="女",$C61="女",$D60="高校以下",$D61="高校以下",$G60="女子ダブルス",$I60="d")</f>
        <v>0</v>
      </c>
      <c r="AN60" s="189" t="b">
        <f>AND($C60="女",$C61="女",$D60="高校以下",$D61="高校以下",$G60="女子ダブルス",$I60="e")</f>
        <v>0</v>
      </c>
      <c r="AO60" s="189" t="b">
        <f>AND($C60="男",$C61="男",$D60="一般",$D61="一般",$G60="男子35ダブルス",$I60="")</f>
        <v>0</v>
      </c>
      <c r="AP60" s="189" t="b">
        <f>AND($C60="男",$C61="男",$D60="一般",$D61="一般",$G60="男子45ダブルス",$I60="")</f>
        <v>0</v>
      </c>
      <c r="AQ60" s="189" t="b">
        <f>AND($C60="男",$C61="男",$D60="一般",$D61="一般",$G60="男子55ダブルス",$I60="")</f>
        <v>0</v>
      </c>
      <c r="AR60" s="189" t="b">
        <f>AND($C60="男",$C61="男",$D60="一般",$D61="一般",$G60="男子60ダブルス",$I60="")</f>
        <v>0</v>
      </c>
      <c r="AS60" s="189" t="b">
        <f>AND($C60="男",$C61="男",$D60="一般",$D61="一般",$G60="男子65ダブルス",$I60="")</f>
        <v>0</v>
      </c>
      <c r="AT60" s="189" t="b">
        <f>AND($C60="女",$C61="女",$D60="一般",$D61="一般",$G60="女子35ダブルス",$I60="")</f>
        <v>0</v>
      </c>
      <c r="AU60" s="189" t="b">
        <f>AND($C60="女",$C61="女",$D60="一般",$D61="一般",$G60="女子45ダブルス",$I60="")</f>
        <v>0</v>
      </c>
      <c r="AV60" s="189" t="b">
        <f>AND($C60="女",$C61="女",$D60="一般",$D61="一般",$G60="女子55ダブルス",$I60="")</f>
        <v>0</v>
      </c>
      <c r="AW60" s="189" t="b">
        <f>OR(AND($C60="男",$C61="女",$D60="一般",$D61="一般",$G60="ミックスダブルス",$I60="i"),AND($C60="女",$C61="男",$D60="一般",$D61="一般",$G60="ミックスダブルス",$I60="i"),AND($C60="男",$C61="女",$D60="一般",$D61="高校以下",$G60="ミックスダブルス",$I60="i"),AND($C60="女",$C61="男",$D60="一般",$D61="高校以下",$G60="ミックスダブルス",$I60="i"),AND($C60="男",$C61="女",$D60="高校以下",$D61="一般",$G60="ミックスダブルス",$I60="i"),AND($C60="女",$C61="男",$D60="高校以下",$D61="一般",$G60="ミックスダブルス",$I60="i"))</f>
        <v>0</v>
      </c>
      <c r="AX60" s="189" t="b">
        <f>OR(AND($C60="男",$C61="女",$D60="高校以下",$D61="高校以下",$G60="ミックスダブルス",$I60="i"),AND($C60="女",$C61="男",$D60="高校以下",$D61="高校以下",$G60="ミックスダブルス",$I60="i"))</f>
        <v>0</v>
      </c>
      <c r="AY60" s="189" t="b">
        <f>OR(AND($C60="男",$C61="女",$D60="一般",$D61="一般",$G60="ミックスダブルス",$I60="j"),AND($C60="女",$C61="男",$D60="一般",$D61="一般",$G60="ミックスダブルス",$I60="j"),AND($C60="男",$C61="女",$D60="一般",$D61="高校以下",$G60="ミックスダブルス",$I60="j"),AND($C60="女",$C61="男",$D60="一般",$D61="高校以下",$G60="ミックスダブルス",$I60="j"),AND($C60="男",$C61="女",$D60="高校以下",$D61="一般",$G60="ミックスダブルス",$I60="j"),AND($C60="女",$C61="男",$D60="高校以下",$D61="一般",$G60="ミックスダブルス",$I60="j"))</f>
        <v>0</v>
      </c>
      <c r="AZ60" s="189" t="b">
        <f>OR(AND($C60="男",$C61="女",$D60="高校以下",$D61="高校以下",$G60="ミックスダブルス",$I60="j"),AND($C60="女",$C61="男",$D60="高校以下",$D61="高校以下",$G60="ミックスダブルス",$I60="j"))</f>
        <v>0</v>
      </c>
    </row>
    <row r="61" spans="1:52" ht="22.5" customHeight="1">
      <c r="A61" s="222"/>
      <c r="B61" s="223"/>
      <c r="C61" s="35"/>
      <c r="D61" s="100"/>
      <c r="E61" s="223"/>
      <c r="F61" s="223"/>
      <c r="G61" s="203"/>
      <c r="H61" s="204"/>
      <c r="I61" s="228"/>
      <c r="J61" s="47"/>
      <c r="K61" s="224">
        <f>IF(A61=0,"",A61)</f>
      </c>
      <c r="L61" s="225"/>
      <c r="M61" s="35">
        <f>IF(C61=0,"",C61)</f>
      </c>
      <c r="N61" s="35"/>
      <c r="O61" s="226">
        <f>IF(E61=0,"",E61)</f>
      </c>
      <c r="P61" s="226"/>
      <c r="Q61" s="203"/>
      <c r="R61" s="204"/>
      <c r="S61" s="200"/>
      <c r="T61" s="36">
        <f>IF(J61=0,"",J61)</f>
      </c>
      <c r="U61" s="197"/>
      <c r="V61" s="198"/>
      <c r="W61" s="198"/>
      <c r="X61" s="198"/>
      <c r="Y61" s="198"/>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row>
    <row r="62" spans="1:52" ht="22.5" customHeight="1">
      <c r="A62" s="233"/>
      <c r="B62" s="234"/>
      <c r="C62" s="43"/>
      <c r="D62" s="101"/>
      <c r="E62" s="235"/>
      <c r="F62" s="236"/>
      <c r="G62" s="201"/>
      <c r="H62" s="202"/>
      <c r="I62" s="228"/>
      <c r="J62" s="48"/>
      <c r="K62" s="231">
        <f aca="true" t="shared" si="43" ref="K62:K101">IF(A62=0,"",A62)</f>
      </c>
      <c r="L62" s="232"/>
      <c r="M62" s="8">
        <f aca="true" t="shared" si="44" ref="M62:M101">IF(C62=0,"",C62)</f>
      </c>
      <c r="N62" s="135"/>
      <c r="O62" s="237">
        <f aca="true" t="shared" si="45" ref="O62:O101">IF(E62=0,"",E62)</f>
      </c>
      <c r="P62" s="237"/>
      <c r="Q62" s="201">
        <f>IF(G62=0,"",G62)</f>
      </c>
      <c r="R62" s="202"/>
      <c r="S62" s="199">
        <f>IF(I62=0,"",I62)</f>
      </c>
      <c r="T62" s="34">
        <f aca="true" t="shared" si="46" ref="T62:T101">IF(J62=0,"",J62)</f>
      </c>
      <c r="U62" s="197" t="b">
        <f>OR(AND($C62="男",$C63="男",$D62="一般",$D63="一般",$G62="男子ダブルス",$I62="a"),AND($C62="男",$C63="男",$D62="一般",$D63="高校以下",$G62="男子ダブルス",$I62="a"),AND($C62="男",$C63="男",$D62="高校以下",$D63="一般",$G62="男子ダブルス",$I62="a"))</f>
        <v>0</v>
      </c>
      <c r="V62" s="198" t="b">
        <f>OR(AND($C62="男",$C63="男",$D62="一般",$D63="一般",$G62="男子ダブルス",$I62="b"),AND($C62="男",$C63="男",$D62="一般",$D63="高校以下",$G62="男子ダブルス",$I62="b"),AND($C62="男",$C63="男",$D62="高校以下",$D63="一般",$G62="男子ダブルス",$I62="b"))</f>
        <v>0</v>
      </c>
      <c r="W62" s="198" t="b">
        <f>OR(AND($C62="男",$C63="男",$D62="一般",$D63="一般",$G62="男子ダブルス",$I62="c"),AND($C62="男",$C63="男",$D62="一般",$D63="高校以下",$G62="男子ダブルス",$I62="c"),AND($C62="男",$C63="男",$D62="高校以下",$D63="一般",$G62="男子ダブルス",$I62="c"))</f>
        <v>0</v>
      </c>
      <c r="X62" s="198" t="b">
        <f>OR(AND($C62="男",$C63="男",$D62="一般",$D63="一般",$G62="男子ダブルス",$I62="d"),AND($C62="男",$C63="男",$D62="一般",$D63="高校以下",$G62="男子ダブルス",$I62="d"),AND($C62="男",$C63="男",$D62="高校以下",$D63="一般",$G62="男子ダブルス",$I62="d"))</f>
        <v>0</v>
      </c>
      <c r="Y62" s="198" t="b">
        <f>OR(AND($C62="男",$C63="男",$D62="一般",$D63="一般",$G62="男子ダブルス",$I62="e"),AND($C62="男",$C63="男",$D62="一般",$D63="高校以下",$G62="男子ダブルス",$I62="e"),AND($C62="男",$C63="男",$D62="高校以下",$D63="一般",$G62="男子ダブルス",$I62="e"))</f>
        <v>0</v>
      </c>
      <c r="Z62" s="189" t="b">
        <f>AND($C62="男",$C63="男",$G62="男子ダブルス",$I62="a",$D62="高校以下",$D63="高校以下")</f>
        <v>0</v>
      </c>
      <c r="AA62" s="189" t="b">
        <f>AND($C62="男",$C63="男",$G62="男子ダブルス",$I62="b",$D62="高校以下",$D63="高校以下")</f>
        <v>0</v>
      </c>
      <c r="AB62" s="189" t="b">
        <f>AND($C62="男",$C63="男",$G62="男子ダブルス",$I62="c",$D62="高校以下",$D63="高校以下")</f>
        <v>0</v>
      </c>
      <c r="AC62" s="189" t="b">
        <f>AND($C62="男",$C63="男",$G62="男子ダブルス",$I62="d",$D62="高校以下",$D63="高校以下")</f>
        <v>0</v>
      </c>
      <c r="AD62" s="189" t="b">
        <f>AND($C62="男",$C63="男",$G62="男子ダブルス",$I62="e",$D62="高校以下",$D63="高校以下")</f>
        <v>0</v>
      </c>
      <c r="AE62" s="189" t="b">
        <f>OR(AND($C62="女",$C63="女",$D62="一般",$D63="一般",$G62="女子ダブルス",$I62="a"),AND($C62="女",$C63="女",$D62="一般",$D63="高校以下",$G62="女子ダブルス",$I62="a"),AND($C62="女",$C63="女",$D62="高校以下",$D63="一般",$G62="女子ダブルス",$I62="a"))</f>
        <v>0</v>
      </c>
      <c r="AF62" s="189" t="b">
        <f>OR(AND($C62="女",$C63="女",$D62="一般",$D63="一般",$G62="女子ダブルス",$I62="b"),AND($C62="女",$C63="女",$D62="一般",$D63="高校以下",$G62="女子ダブルス",$I62="b"),AND($C62="女",$C63="女",$D62="高校以下",$D63="一般",$G62="女子ダブルス",$I62="b"))</f>
        <v>0</v>
      </c>
      <c r="AG62" s="189" t="b">
        <f>OR(AND($C62="女",$C63="女",$D62="一般",$D63="一般",$G62="女子ダブルス",$I62="c"),AND($C62="女",$C63="女",$D62="一般",$D63="高校以下",$G62="女子ダブルス",$I62="c"),AND($C62="女",$C63="女",$D62="高校以下",$D63="一般",$G62="女子ダブルス",$I62="c"))</f>
        <v>0</v>
      </c>
      <c r="AH62" s="189" t="b">
        <f>OR(AND($C62="女",$C63="女",$D62="一般",$D63="一般",$G62="女子ダブルス",$I62="d"),AND($C62="女",$C63="女",$D62="一般",$D63="高校以下",$G62="女子ダブルス",$I62="d"),AND($C62="女",$C63="女",$D62="高校以下",$D63="一般",$G62="女子ダブルス",$I62="d"))</f>
        <v>0</v>
      </c>
      <c r="AI62" s="189" t="b">
        <f>OR(AND($C62="女",$C63="女",$D62="一般",$D63="一般",$G62="女子ダブルス",$I62="e"),AND($C62="女",$C63="女",$D62="一般",$D63="高校以下",$G62="女子ダブルス",$I62="e"),AND($C62="女",$C63="女",$D62="高校以下",$D63="一般",$G62="女子ダブルス",$I62="e"))</f>
        <v>0</v>
      </c>
      <c r="AJ62" s="189" t="b">
        <f>AND($C62="女",$C63="女",$D62="高校以下",$D63="高校以下",$G62="女子ダブルス",$I62="a")</f>
        <v>0</v>
      </c>
      <c r="AK62" s="189" t="b">
        <f>AND($C62="女",$C63="女",$D62="高校以下",$D63="高校以下",$G62="女子ダブルス",$I62="b")</f>
        <v>0</v>
      </c>
      <c r="AL62" s="189" t="b">
        <f>AND($C62="女",$C63="女",$D62="高校以下",$D63="高校以下",$G62="女子ダブルス",$I62="c")</f>
        <v>0</v>
      </c>
      <c r="AM62" s="189" t="b">
        <f>AND($C62="女",$C63="女",$D62="高校以下",$D63="高校以下",$G62="女子ダブルス",$I62="d")</f>
        <v>0</v>
      </c>
      <c r="AN62" s="189" t="b">
        <f>AND($C62="女",$C63="女",$D62="高校以下",$D63="高校以下",$G62="女子ダブルス",$I62="e")</f>
        <v>0</v>
      </c>
      <c r="AO62" s="189" t="b">
        <f>AND($C62="男",$C63="男",$D62="一般",$D63="一般",$G62="男子35ダブルス",$I62="")</f>
        <v>0</v>
      </c>
      <c r="AP62" s="189" t="b">
        <f>AND($C62="男",$C63="男",$D62="一般",$D63="一般",$G62="男子45ダブルス",$I62="")</f>
        <v>0</v>
      </c>
      <c r="AQ62" s="189" t="b">
        <f>AND($C62="男",$C63="男",$D62="一般",$D63="一般",$G62="男子55ダブルス",$I62="")</f>
        <v>0</v>
      </c>
      <c r="AR62" s="189" t="b">
        <f>AND($C62="男",$C63="男",$D62="一般",$D63="一般",$G62="男子60ダブルス",$I62="")</f>
        <v>0</v>
      </c>
      <c r="AS62" s="189" t="b">
        <f>AND($C62="男",$C63="男",$D62="一般",$D63="一般",$G62="男子65ダブルス",$I62="")</f>
        <v>0</v>
      </c>
      <c r="AT62" s="189" t="b">
        <f>AND($C62="女",$C63="女",$D62="一般",$D63="一般",$G62="女子35ダブルス",$I62="")</f>
        <v>0</v>
      </c>
      <c r="AU62" s="189" t="b">
        <f>AND($C62="女",$C63="女",$D62="一般",$D63="一般",$G62="女子45ダブルス",$I62="")</f>
        <v>0</v>
      </c>
      <c r="AV62" s="189" t="b">
        <f>AND($C62="女",$C63="女",$D62="一般",$D63="一般",$G62="女子55ダブルス",$I62="")</f>
        <v>0</v>
      </c>
      <c r="AW62" s="189" t="b">
        <f>OR(AND($C62="男",$C63="女",$D62="一般",$D63="一般",$G62="ミックスダブルス",$I62="i"),AND($C62="女",$C63="男",$D62="一般",$D63="一般",$G62="ミックスダブルス",$I62="i"),AND($C62="男",$C63="女",$D62="一般",$D63="高校以下",$G62="ミックスダブルス",$I62="i"),AND($C62="女",$C63="男",$D62="一般",$D63="高校以下",$G62="ミックスダブルス",$I62="i"),AND($C62="男",$C63="女",$D62="高校以下",$D63="一般",$G62="ミックスダブルス",$I62="i"),AND($C62="女",$C63="男",$D62="高校以下",$D63="一般",$G62="ミックスダブルス",$I62="i"))</f>
        <v>0</v>
      </c>
      <c r="AX62" s="189" t="b">
        <f>OR(AND($C62="男",$C63="女",$D62="高校以下",$D63="高校以下",$G62="ミックスダブルス",$I62="i"),AND($C62="女",$C63="男",$D62="高校以下",$D63="高校以下",$G62="ミックスダブルス",$I62="i"))</f>
        <v>0</v>
      </c>
      <c r="AY62" s="189" t="b">
        <f>OR(AND($C62="男",$C63="女",$D62="一般",$D63="一般",$G62="ミックスダブルス",$I62="j"),AND($C62="女",$C63="男",$D62="一般",$D63="一般",$G62="ミックスダブルス",$I62="j"),AND($C62="男",$C63="女",$D62="一般",$D63="高校以下",$G62="ミックスダブルス",$I62="j"),AND($C62="女",$C63="男",$D62="一般",$D63="高校以下",$G62="ミックスダブルス",$I62="j"),AND($C62="男",$C63="女",$D62="高校以下",$D63="一般",$G62="ミックスダブルス",$I62="j"),AND($C62="女",$C63="男",$D62="高校以下",$D63="一般",$G62="ミックスダブルス",$I62="j"))</f>
        <v>0</v>
      </c>
      <c r="AZ62" s="189" t="b">
        <f>OR(AND($C62="男",$C63="女",$D62="高校以下",$D63="高校以下",$G62="ミックスダブルス",$I62="j"),AND($C62="女",$C63="男",$D62="高校以下",$D63="高校以下",$G62="ミックスダブルス",$I62="j"))</f>
        <v>0</v>
      </c>
    </row>
    <row r="63" spans="1:52" ht="22.5" customHeight="1">
      <c r="A63" s="222"/>
      <c r="B63" s="223"/>
      <c r="C63" s="35"/>
      <c r="D63" s="100"/>
      <c r="E63" s="238"/>
      <c r="F63" s="239"/>
      <c r="G63" s="203"/>
      <c r="H63" s="204"/>
      <c r="I63" s="228"/>
      <c r="J63" s="47"/>
      <c r="K63" s="224">
        <f t="shared" si="43"/>
      </c>
      <c r="L63" s="225"/>
      <c r="M63" s="35">
        <f t="shared" si="44"/>
      </c>
      <c r="N63" s="35"/>
      <c r="O63" s="226">
        <f t="shared" si="45"/>
      </c>
      <c r="P63" s="226"/>
      <c r="Q63" s="203"/>
      <c r="R63" s="204"/>
      <c r="S63" s="200"/>
      <c r="T63" s="36">
        <f t="shared" si="46"/>
      </c>
      <c r="U63" s="197"/>
      <c r="V63" s="198"/>
      <c r="W63" s="198"/>
      <c r="X63" s="198"/>
      <c r="Y63" s="198"/>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row>
    <row r="64" spans="1:52" ht="22.5" customHeight="1">
      <c r="A64" s="233"/>
      <c r="B64" s="234"/>
      <c r="C64" s="43"/>
      <c r="D64" s="101"/>
      <c r="E64" s="235"/>
      <c r="F64" s="236"/>
      <c r="G64" s="201"/>
      <c r="H64" s="202"/>
      <c r="I64" s="228"/>
      <c r="J64" s="48"/>
      <c r="K64" s="231">
        <f t="shared" si="43"/>
      </c>
      <c r="L64" s="232"/>
      <c r="M64" s="8">
        <f t="shared" si="44"/>
      </c>
      <c r="N64" s="135"/>
      <c r="O64" s="237">
        <f t="shared" si="45"/>
      </c>
      <c r="P64" s="237"/>
      <c r="Q64" s="201">
        <f>IF(G64=0,"",G64)</f>
      </c>
      <c r="R64" s="202"/>
      <c r="S64" s="199">
        <f>IF(I64=0,"",I64)</f>
      </c>
      <c r="T64" s="34">
        <f t="shared" si="46"/>
      </c>
      <c r="U64" s="197" t="b">
        <f>OR(AND($C64="男",$C65="男",$D64="一般",$D65="一般",$G64="男子ダブルス",$I64="a"),AND($C64="男",$C65="男",$D64="一般",$D65="高校以下",$G64="男子ダブルス",$I64="a"),AND($C64="男",$C65="男",$D64="高校以下",$D65="一般",$G64="男子ダブルス",$I64="a"))</f>
        <v>0</v>
      </c>
      <c r="V64" s="198" t="b">
        <f>OR(AND($C64="男",$C65="男",$D64="一般",$D65="一般",$G64="男子ダブルス",$I64="b"),AND($C64="男",$C65="男",$D64="一般",$D65="高校以下",$G64="男子ダブルス",$I64="b"),AND($C64="男",$C65="男",$D64="高校以下",$D65="一般",$G64="男子ダブルス",$I64="b"))</f>
        <v>0</v>
      </c>
      <c r="W64" s="198" t="b">
        <f>OR(AND($C64="男",$C65="男",$D64="一般",$D65="一般",$G64="男子ダブルス",$I64="c"),AND($C64="男",$C65="男",$D64="一般",$D65="高校以下",$G64="男子ダブルス",$I64="c"),AND($C64="男",$C65="男",$D64="高校以下",$D65="一般",$G64="男子ダブルス",$I64="c"))</f>
        <v>0</v>
      </c>
      <c r="X64" s="198" t="b">
        <f>OR(AND($C64="男",$C65="男",$D64="一般",$D65="一般",$G64="男子ダブルス",$I64="d"),AND($C64="男",$C65="男",$D64="一般",$D65="高校以下",$G64="男子ダブルス",$I64="d"),AND($C64="男",$C65="男",$D64="高校以下",$D65="一般",$G64="男子ダブルス",$I64="d"))</f>
        <v>0</v>
      </c>
      <c r="Y64" s="198" t="b">
        <f>OR(AND($C64="男",$C65="男",$D64="一般",$D65="一般",$G64="男子ダブルス",$I64="e"),AND($C64="男",$C65="男",$D64="一般",$D65="高校以下",$G64="男子ダブルス",$I64="e"),AND($C64="男",$C65="男",$D64="高校以下",$D65="一般",$G64="男子ダブルス",$I64="e"))</f>
        <v>0</v>
      </c>
      <c r="Z64" s="189" t="b">
        <f>AND($C64="男",$C65="男",$G64="男子ダブルス",$I64="a",$D64="高校以下",$D65="高校以下")</f>
        <v>0</v>
      </c>
      <c r="AA64" s="189" t="b">
        <f>AND($C64="男",$C65="男",$G64="男子ダブルス",$I64="b",$D64="高校以下",$D65="高校以下")</f>
        <v>0</v>
      </c>
      <c r="AB64" s="189" t="b">
        <f>AND($C64="男",$C65="男",$G64="男子ダブルス",$I64="c",$D64="高校以下",$D65="高校以下")</f>
        <v>0</v>
      </c>
      <c r="AC64" s="189" t="b">
        <f>AND($C64="男",$C65="男",$G64="男子ダブルス",$I64="d",$D64="高校以下",$D65="高校以下")</f>
        <v>0</v>
      </c>
      <c r="AD64" s="189" t="b">
        <f>AND($C64="男",$C65="男",$G64="男子ダブルス",$I64="e",$D64="高校以下",$D65="高校以下")</f>
        <v>0</v>
      </c>
      <c r="AE64" s="189" t="b">
        <f>OR(AND($C64="女",$C65="女",$D64="一般",$D65="一般",$G64="女子ダブルス",$I64="a"),AND($C64="女",$C65="女",$D64="一般",$D65="高校以下",$G64="女子ダブルス",$I64="a"),AND($C64="女",$C65="女",$D64="高校以下",$D65="一般",$G64="女子ダブルス",$I64="a"))</f>
        <v>0</v>
      </c>
      <c r="AF64" s="189" t="b">
        <f>OR(AND($C64="女",$C65="女",$D64="一般",$D65="一般",$G64="女子ダブルス",$I64="b"),AND($C64="女",$C65="女",$D64="一般",$D65="高校以下",$G64="女子ダブルス",$I64="b"),AND($C64="女",$C65="女",$D64="高校以下",$D65="一般",$G64="女子ダブルス",$I64="b"))</f>
        <v>0</v>
      </c>
      <c r="AG64" s="189" t="b">
        <f>OR(AND($C64="女",$C65="女",$D64="一般",$D65="一般",$G64="女子ダブルス",$I64="c"),AND($C64="女",$C65="女",$D64="一般",$D65="高校以下",$G64="女子ダブルス",$I64="c"),AND($C64="女",$C65="女",$D64="高校以下",$D65="一般",$G64="女子ダブルス",$I64="c"))</f>
        <v>0</v>
      </c>
      <c r="AH64" s="189" t="b">
        <f>OR(AND($C64="女",$C65="女",$D64="一般",$D65="一般",$G64="女子ダブルス",$I64="d"),AND($C64="女",$C65="女",$D64="一般",$D65="高校以下",$G64="女子ダブルス",$I64="d"),AND($C64="女",$C65="女",$D64="高校以下",$D65="一般",$G64="女子ダブルス",$I64="d"))</f>
        <v>0</v>
      </c>
      <c r="AI64" s="189" t="b">
        <f>OR(AND($C64="女",$C65="女",$D64="一般",$D65="一般",$G64="女子ダブルス",$I64="e"),AND($C64="女",$C65="女",$D64="一般",$D65="高校以下",$G64="女子ダブルス",$I64="e"),AND($C64="女",$C65="女",$D64="高校以下",$D65="一般",$G64="女子ダブルス",$I64="e"))</f>
        <v>0</v>
      </c>
      <c r="AJ64" s="189" t="b">
        <f>AND($C64="女",$C65="女",$D64="高校以下",$D65="高校以下",$G64="女子ダブルス",$I64="a")</f>
        <v>0</v>
      </c>
      <c r="AK64" s="189" t="b">
        <f>AND($C64="女",$C65="女",$D64="高校以下",$D65="高校以下",$G64="女子ダブルス",$I64="b")</f>
        <v>0</v>
      </c>
      <c r="AL64" s="189" t="b">
        <f>AND($C64="女",$C65="女",$D64="高校以下",$D65="高校以下",$G64="女子ダブルス",$I64="c")</f>
        <v>0</v>
      </c>
      <c r="AM64" s="189" t="b">
        <f>AND($C64="女",$C65="女",$D64="高校以下",$D65="高校以下",$G64="女子ダブルス",$I64="d")</f>
        <v>0</v>
      </c>
      <c r="AN64" s="189" t="b">
        <f>AND($C64="女",$C65="女",$D64="高校以下",$D65="高校以下",$G64="女子ダブルス",$I64="e")</f>
        <v>0</v>
      </c>
      <c r="AO64" s="189" t="b">
        <f>AND($C64="男",$C65="男",$D64="一般",$D65="一般",$G64="男子35ダブルス",$I64="")</f>
        <v>0</v>
      </c>
      <c r="AP64" s="189" t="b">
        <f>AND($C64="男",$C65="男",$D64="一般",$D65="一般",$G64="男子45ダブルス",$I64="")</f>
        <v>0</v>
      </c>
      <c r="AQ64" s="189" t="b">
        <f>AND($C64="男",$C65="男",$D64="一般",$D65="一般",$G64="男子55ダブルス",$I64="")</f>
        <v>0</v>
      </c>
      <c r="AR64" s="189" t="b">
        <f>AND($C64="男",$C65="男",$D64="一般",$D65="一般",$G64="男子60ダブルス",$I64="")</f>
        <v>0</v>
      </c>
      <c r="AS64" s="189" t="b">
        <f>AND($C64="男",$C65="男",$D64="一般",$D65="一般",$G64="男子65ダブルス",$I64="")</f>
        <v>0</v>
      </c>
      <c r="AT64" s="189" t="b">
        <f>AND($C64="女",$C65="女",$D64="一般",$D65="一般",$G64="女子35ダブルス",$I64="")</f>
        <v>0</v>
      </c>
      <c r="AU64" s="189" t="b">
        <f>AND($C64="女",$C65="女",$D64="一般",$D65="一般",$G64="女子45ダブルス",$I64="")</f>
        <v>0</v>
      </c>
      <c r="AV64" s="189" t="b">
        <f>AND($C64="女",$C65="女",$D64="一般",$D65="一般",$G64="女子55ダブルス",$I64="")</f>
        <v>0</v>
      </c>
      <c r="AW64" s="189" t="b">
        <f>OR(AND($C64="男",$C65="女",$D64="一般",$D65="一般",$G64="ミックスダブルス",$I64="i"),AND($C64="女",$C65="男",$D64="一般",$D65="一般",$G64="ミックスダブルス",$I64="i"),AND($C64="男",$C65="女",$D64="一般",$D65="高校以下",$G64="ミックスダブルス",$I64="i"),AND($C64="女",$C65="男",$D64="一般",$D65="高校以下",$G64="ミックスダブルス",$I64="i"),AND($C64="男",$C65="女",$D64="高校以下",$D65="一般",$G64="ミックスダブルス",$I64="i"),AND($C64="女",$C65="男",$D64="高校以下",$D65="一般",$G64="ミックスダブルス",$I64="i"))</f>
        <v>0</v>
      </c>
      <c r="AX64" s="189" t="b">
        <f>OR(AND($C64="男",$C65="女",$D64="高校以下",$D65="高校以下",$G64="ミックスダブルス",$I64="i"),AND($C64="女",$C65="男",$D64="高校以下",$D65="高校以下",$G64="ミックスダブルス",$I64="i"))</f>
        <v>0</v>
      </c>
      <c r="AY64" s="189" t="b">
        <f>OR(AND($C64="男",$C65="女",$D64="一般",$D65="一般",$G64="ミックスダブルス",$I64="j"),AND($C64="女",$C65="男",$D64="一般",$D65="一般",$G64="ミックスダブルス",$I64="j"),AND($C64="男",$C65="女",$D64="一般",$D65="高校以下",$G64="ミックスダブルス",$I64="j"),AND($C64="女",$C65="男",$D64="一般",$D65="高校以下",$G64="ミックスダブルス",$I64="j"),AND($C64="男",$C65="女",$D64="高校以下",$D65="一般",$G64="ミックスダブルス",$I64="j"),AND($C64="女",$C65="男",$D64="高校以下",$D65="一般",$G64="ミックスダブルス",$I64="j"))</f>
        <v>0</v>
      </c>
      <c r="AZ64" s="189" t="b">
        <f>OR(AND($C64="男",$C65="女",$D64="高校以下",$D65="高校以下",$G64="ミックスダブルス",$I64="j"),AND($C64="女",$C65="男",$D64="高校以下",$D65="高校以下",$G64="ミックスダブルス",$I64="j"))</f>
        <v>0</v>
      </c>
    </row>
    <row r="65" spans="1:52" ht="22.5" customHeight="1">
      <c r="A65" s="222"/>
      <c r="B65" s="223"/>
      <c r="C65" s="35"/>
      <c r="D65" s="100"/>
      <c r="E65" s="238"/>
      <c r="F65" s="239"/>
      <c r="G65" s="203"/>
      <c r="H65" s="204"/>
      <c r="I65" s="228"/>
      <c r="J65" s="47"/>
      <c r="K65" s="224">
        <f t="shared" si="43"/>
      </c>
      <c r="L65" s="225"/>
      <c r="M65" s="35">
        <f t="shared" si="44"/>
      </c>
      <c r="N65" s="35"/>
      <c r="O65" s="226">
        <f t="shared" si="45"/>
      </c>
      <c r="P65" s="226"/>
      <c r="Q65" s="203"/>
      <c r="R65" s="204"/>
      <c r="S65" s="200"/>
      <c r="T65" s="36">
        <f t="shared" si="46"/>
      </c>
      <c r="U65" s="197"/>
      <c r="V65" s="198"/>
      <c r="W65" s="198"/>
      <c r="X65" s="198"/>
      <c r="Y65" s="198"/>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row>
    <row r="66" spans="1:52" ht="22.5" customHeight="1">
      <c r="A66" s="233"/>
      <c r="B66" s="234"/>
      <c r="C66" s="43"/>
      <c r="D66" s="101"/>
      <c r="E66" s="235"/>
      <c r="F66" s="236"/>
      <c r="G66" s="201"/>
      <c r="H66" s="202"/>
      <c r="I66" s="228"/>
      <c r="J66" s="48"/>
      <c r="K66" s="231">
        <f t="shared" si="43"/>
      </c>
      <c r="L66" s="232"/>
      <c r="M66" s="8">
        <f t="shared" si="44"/>
      </c>
      <c r="N66" s="135"/>
      <c r="O66" s="237">
        <f t="shared" si="45"/>
      </c>
      <c r="P66" s="237"/>
      <c r="Q66" s="201">
        <f>IF(G66=0,"",G66)</f>
      </c>
      <c r="R66" s="202"/>
      <c r="S66" s="199">
        <f>IF(I66=0,"",I66)</f>
      </c>
      <c r="T66" s="34">
        <f t="shared" si="46"/>
      </c>
      <c r="U66" s="197" t="b">
        <f>OR(AND($C66="男",$C67="男",$D66="一般",$D67="一般",$G66="男子ダブルス",$I66="a"),AND($C66="男",$C67="男",$D66="一般",$D67="高校以下",$G66="男子ダブルス",$I66="a"),AND($C66="男",$C67="男",$D66="高校以下",$D67="一般",$G66="男子ダブルス",$I66="a"))</f>
        <v>0</v>
      </c>
      <c r="V66" s="198" t="b">
        <f>OR(AND($C66="男",$C67="男",$D66="一般",$D67="一般",$G66="男子ダブルス",$I66="b"),AND($C66="男",$C67="男",$D66="一般",$D67="高校以下",$G66="男子ダブルス",$I66="b"),AND($C66="男",$C67="男",$D66="高校以下",$D67="一般",$G66="男子ダブルス",$I66="b"))</f>
        <v>0</v>
      </c>
      <c r="W66" s="198" t="b">
        <f>OR(AND($C66="男",$C67="男",$D66="一般",$D67="一般",$G66="男子ダブルス",$I66="c"),AND($C66="男",$C67="男",$D66="一般",$D67="高校以下",$G66="男子ダブルス",$I66="c"),AND($C66="男",$C67="男",$D66="高校以下",$D67="一般",$G66="男子ダブルス",$I66="c"))</f>
        <v>0</v>
      </c>
      <c r="X66" s="198" t="b">
        <f>OR(AND($C66="男",$C67="男",$D66="一般",$D67="一般",$G66="男子ダブルス",$I66="d"),AND($C66="男",$C67="男",$D66="一般",$D67="高校以下",$G66="男子ダブルス",$I66="d"),AND($C66="男",$C67="男",$D66="高校以下",$D67="一般",$G66="男子ダブルス",$I66="d"))</f>
        <v>0</v>
      </c>
      <c r="Y66" s="198" t="b">
        <f>OR(AND($C66="男",$C67="男",$D66="一般",$D67="一般",$G66="男子ダブルス",$I66="e"),AND($C66="男",$C67="男",$D66="一般",$D67="高校以下",$G66="男子ダブルス",$I66="e"),AND($C66="男",$C67="男",$D66="高校以下",$D67="一般",$G66="男子ダブルス",$I66="e"))</f>
        <v>0</v>
      </c>
      <c r="Z66" s="189" t="b">
        <f>AND($C66="男",$C67="男",$G66="男子ダブルス",$I66="a",$D66="高校以下",$D67="高校以下")</f>
        <v>0</v>
      </c>
      <c r="AA66" s="189" t="b">
        <f>AND($C66="男",$C67="男",$G66="男子ダブルス",$I66="b",$D66="高校以下",$D67="高校以下")</f>
        <v>0</v>
      </c>
      <c r="AB66" s="189" t="b">
        <f>AND($C66="男",$C67="男",$G66="男子ダブルス",$I66="c",$D66="高校以下",$D67="高校以下")</f>
        <v>0</v>
      </c>
      <c r="AC66" s="189" t="b">
        <f>AND($C66="男",$C67="男",$G66="男子ダブルス",$I66="d",$D66="高校以下",$D67="高校以下")</f>
        <v>0</v>
      </c>
      <c r="AD66" s="189" t="b">
        <f>AND($C66="男",$C67="男",$G66="男子ダブルス",$I66="e",$D66="高校以下",$D67="高校以下")</f>
        <v>0</v>
      </c>
      <c r="AE66" s="189" t="b">
        <f>OR(AND($C66="女",$C67="女",$D66="一般",$D67="一般",$G66="女子ダブルス",$I66="a"),AND($C66="女",$C67="女",$D66="一般",$D67="高校以下",$G66="女子ダブルス",$I66="a"),AND($C66="女",$C67="女",$D66="高校以下",$D67="一般",$G66="女子ダブルス",$I66="a"))</f>
        <v>0</v>
      </c>
      <c r="AF66" s="189" t="b">
        <f>OR(AND($C66="女",$C67="女",$D66="一般",$D67="一般",$G66="女子ダブルス",$I66="b"),AND($C66="女",$C67="女",$D66="一般",$D67="高校以下",$G66="女子ダブルス",$I66="b"),AND($C66="女",$C67="女",$D66="高校以下",$D67="一般",$G66="女子ダブルス",$I66="b"))</f>
        <v>0</v>
      </c>
      <c r="AG66" s="189" t="b">
        <f>OR(AND($C66="女",$C67="女",$D66="一般",$D67="一般",$G66="女子ダブルス",$I66="c"),AND($C66="女",$C67="女",$D66="一般",$D67="高校以下",$G66="女子ダブルス",$I66="c"),AND($C66="女",$C67="女",$D66="高校以下",$D67="一般",$G66="女子ダブルス",$I66="c"))</f>
        <v>0</v>
      </c>
      <c r="AH66" s="189" t="b">
        <f>OR(AND($C66="女",$C67="女",$D66="一般",$D67="一般",$G66="女子ダブルス",$I66="d"),AND($C66="女",$C67="女",$D66="一般",$D67="高校以下",$G66="女子ダブルス",$I66="d"),AND($C66="女",$C67="女",$D66="高校以下",$D67="一般",$G66="女子ダブルス",$I66="d"))</f>
        <v>0</v>
      </c>
      <c r="AI66" s="189" t="b">
        <f>OR(AND($C66="女",$C67="女",$D66="一般",$D67="一般",$G66="女子ダブルス",$I66="e"),AND($C66="女",$C67="女",$D66="一般",$D67="高校以下",$G66="女子ダブルス",$I66="e"),AND($C66="女",$C67="女",$D66="高校以下",$D67="一般",$G66="女子ダブルス",$I66="e"))</f>
        <v>0</v>
      </c>
      <c r="AJ66" s="189" t="b">
        <f>AND($C66="女",$C67="女",$D66="高校以下",$D67="高校以下",$G66="女子ダブルス",$I66="a")</f>
        <v>0</v>
      </c>
      <c r="AK66" s="189" t="b">
        <f>AND($C66="女",$C67="女",$D66="高校以下",$D67="高校以下",$G66="女子ダブルス",$I66="b")</f>
        <v>0</v>
      </c>
      <c r="AL66" s="189" t="b">
        <f>AND($C66="女",$C67="女",$D66="高校以下",$D67="高校以下",$G66="女子ダブルス",$I66="c")</f>
        <v>0</v>
      </c>
      <c r="AM66" s="189" t="b">
        <f>AND($C66="女",$C67="女",$D66="高校以下",$D67="高校以下",$G66="女子ダブルス",$I66="d")</f>
        <v>0</v>
      </c>
      <c r="AN66" s="189" t="b">
        <f>AND($C66="女",$C67="女",$D66="高校以下",$D67="高校以下",$G66="女子ダブルス",$I66="e")</f>
        <v>0</v>
      </c>
      <c r="AO66" s="189" t="b">
        <f>AND($C66="男",$C67="男",$D66="一般",$D67="一般",$G66="男子35ダブルス",$I66="")</f>
        <v>0</v>
      </c>
      <c r="AP66" s="189" t="b">
        <f>AND($C66="男",$C67="男",$D66="一般",$D67="一般",$G66="男子45ダブルス",$I66="")</f>
        <v>0</v>
      </c>
      <c r="AQ66" s="189" t="b">
        <f>AND($C66="男",$C67="男",$D66="一般",$D67="一般",$G66="男子55ダブルス",$I66="")</f>
        <v>0</v>
      </c>
      <c r="AR66" s="189" t="b">
        <f>AND($C66="男",$C67="男",$D66="一般",$D67="一般",$G66="男子60ダブルス",$I66="")</f>
        <v>0</v>
      </c>
      <c r="AS66" s="189" t="b">
        <f>AND($C66="男",$C67="男",$D66="一般",$D67="一般",$G66="男子65ダブルス",$I66="")</f>
        <v>0</v>
      </c>
      <c r="AT66" s="189" t="b">
        <f>AND($C66="女",$C67="女",$D66="一般",$D67="一般",$G66="女子35ダブルス",$I66="")</f>
        <v>0</v>
      </c>
      <c r="AU66" s="189" t="b">
        <f>AND($C66="女",$C67="女",$D66="一般",$D67="一般",$G66="女子45ダブルス",$I66="")</f>
        <v>0</v>
      </c>
      <c r="AV66" s="189" t="b">
        <f>AND($C66="女",$C67="女",$D66="一般",$D67="一般",$G66="女子55ダブルス",$I66="")</f>
        <v>0</v>
      </c>
      <c r="AW66" s="189" t="b">
        <f>OR(AND($C66="男",$C67="女",$D66="一般",$D67="一般",$G66="ミックスダブルス",$I66="i"),AND($C66="女",$C67="男",$D66="一般",$D67="一般",$G66="ミックスダブルス",$I66="i"),AND($C66="男",$C67="女",$D66="一般",$D67="高校以下",$G66="ミックスダブルス",$I66="i"),AND($C66="女",$C67="男",$D66="一般",$D67="高校以下",$G66="ミックスダブルス",$I66="i"),AND($C66="男",$C67="女",$D66="高校以下",$D67="一般",$G66="ミックスダブルス",$I66="i"),AND($C66="女",$C67="男",$D66="高校以下",$D67="一般",$G66="ミックスダブルス",$I66="i"))</f>
        <v>0</v>
      </c>
      <c r="AX66" s="189" t="b">
        <f>OR(AND($C66="男",$C67="女",$D66="高校以下",$D67="高校以下",$G66="ミックスダブルス",$I66="i"),AND($C66="女",$C67="男",$D66="高校以下",$D67="高校以下",$G66="ミックスダブルス",$I66="i"))</f>
        <v>0</v>
      </c>
      <c r="AY66" s="189" t="b">
        <f>OR(AND($C66="男",$C67="女",$D66="一般",$D67="一般",$G66="ミックスダブルス",$I66="j"),AND($C66="女",$C67="男",$D66="一般",$D67="一般",$G66="ミックスダブルス",$I66="j"),AND($C66="男",$C67="女",$D66="一般",$D67="高校以下",$G66="ミックスダブルス",$I66="j"),AND($C66="女",$C67="男",$D66="一般",$D67="高校以下",$G66="ミックスダブルス",$I66="j"),AND($C66="男",$C67="女",$D66="高校以下",$D67="一般",$G66="ミックスダブルス",$I66="j"),AND($C66="女",$C67="男",$D66="高校以下",$D67="一般",$G66="ミックスダブルス",$I66="j"))</f>
        <v>0</v>
      </c>
      <c r="AZ66" s="189" t="b">
        <f>OR(AND($C66="男",$C67="女",$D66="高校以下",$D67="高校以下",$G66="ミックスダブルス",$I66="j"),AND($C66="女",$C67="男",$D66="高校以下",$D67="高校以下",$G66="ミックスダブルス",$I66="j"))</f>
        <v>0</v>
      </c>
    </row>
    <row r="67" spans="1:52" ht="22.5" customHeight="1">
      <c r="A67" s="222"/>
      <c r="B67" s="223"/>
      <c r="C67" s="35"/>
      <c r="D67" s="100"/>
      <c r="E67" s="238"/>
      <c r="F67" s="239"/>
      <c r="G67" s="203"/>
      <c r="H67" s="204"/>
      <c r="I67" s="228"/>
      <c r="J67" s="47"/>
      <c r="K67" s="224">
        <f t="shared" si="43"/>
      </c>
      <c r="L67" s="225"/>
      <c r="M67" s="35">
        <f t="shared" si="44"/>
      </c>
      <c r="N67" s="35"/>
      <c r="O67" s="226">
        <f t="shared" si="45"/>
      </c>
      <c r="P67" s="226"/>
      <c r="Q67" s="203"/>
      <c r="R67" s="204"/>
      <c r="S67" s="200"/>
      <c r="T67" s="36">
        <f t="shared" si="46"/>
      </c>
      <c r="U67" s="197"/>
      <c r="V67" s="198"/>
      <c r="W67" s="198"/>
      <c r="X67" s="198"/>
      <c r="Y67" s="198"/>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row>
    <row r="68" spans="1:52" ht="22.5" customHeight="1">
      <c r="A68" s="233"/>
      <c r="B68" s="234"/>
      <c r="C68" s="43"/>
      <c r="D68" s="101"/>
      <c r="E68" s="235"/>
      <c r="F68" s="236"/>
      <c r="G68" s="201"/>
      <c r="H68" s="202"/>
      <c r="I68" s="228"/>
      <c r="J68" s="48"/>
      <c r="K68" s="231">
        <f t="shared" si="43"/>
      </c>
      <c r="L68" s="232"/>
      <c r="M68" s="8">
        <f t="shared" si="44"/>
      </c>
      <c r="N68" s="135"/>
      <c r="O68" s="237">
        <f t="shared" si="45"/>
      </c>
      <c r="P68" s="237"/>
      <c r="Q68" s="201">
        <f>IF(G68=0,"",G68)</f>
      </c>
      <c r="R68" s="202"/>
      <c r="S68" s="199">
        <f>IF(I68=0,"",I68)</f>
      </c>
      <c r="T68" s="34">
        <f t="shared" si="46"/>
      </c>
      <c r="U68" s="197" t="b">
        <f>OR(AND($C68="男",$C69="男",$D68="一般",$D69="一般",$G68="男子ダブルス",$I68="a"),AND($C68="男",$C69="男",$D68="一般",$D69="高校以下",$G68="男子ダブルス",$I68="a"),AND($C68="男",$C69="男",$D68="高校以下",$D69="一般",$G68="男子ダブルス",$I68="a"))</f>
        <v>0</v>
      </c>
      <c r="V68" s="198" t="b">
        <f>OR(AND($C68="男",$C69="男",$D68="一般",$D69="一般",$G68="男子ダブルス",$I68="b"),AND($C68="男",$C69="男",$D68="一般",$D69="高校以下",$G68="男子ダブルス",$I68="b"),AND($C68="男",$C69="男",$D68="高校以下",$D69="一般",$G68="男子ダブルス",$I68="b"))</f>
        <v>0</v>
      </c>
      <c r="W68" s="198" t="b">
        <f>OR(AND($C68="男",$C69="男",$D68="一般",$D69="一般",$G68="男子ダブルス",$I68="c"),AND($C68="男",$C69="男",$D68="一般",$D69="高校以下",$G68="男子ダブルス",$I68="c"),AND($C68="男",$C69="男",$D68="高校以下",$D69="一般",$G68="男子ダブルス",$I68="c"))</f>
        <v>0</v>
      </c>
      <c r="X68" s="198" t="b">
        <f>OR(AND($C68="男",$C69="男",$D68="一般",$D69="一般",$G68="男子ダブルス",$I68="d"),AND($C68="男",$C69="男",$D68="一般",$D69="高校以下",$G68="男子ダブルス",$I68="d"),AND($C68="男",$C69="男",$D68="高校以下",$D69="一般",$G68="男子ダブルス",$I68="d"))</f>
        <v>0</v>
      </c>
      <c r="Y68" s="198" t="b">
        <f>OR(AND($C68="男",$C69="男",$D68="一般",$D69="一般",$G68="男子ダブルス",$I68="e"),AND($C68="男",$C69="男",$D68="一般",$D69="高校以下",$G68="男子ダブルス",$I68="e"),AND($C68="男",$C69="男",$D68="高校以下",$D69="一般",$G68="男子ダブルス",$I68="e"))</f>
        <v>0</v>
      </c>
      <c r="Z68" s="189" t="b">
        <f>AND($C68="男",$C69="男",$G68="男子ダブルス",$I68="a",$D68="高校以下",$D69="高校以下")</f>
        <v>0</v>
      </c>
      <c r="AA68" s="189" t="b">
        <f>AND($C68="男",$C69="男",$G68="男子ダブルス",$I68="b",$D68="高校以下",$D69="高校以下")</f>
        <v>0</v>
      </c>
      <c r="AB68" s="189" t="b">
        <f>AND($C68="男",$C69="男",$G68="男子ダブルス",$I68="c",$D68="高校以下",$D69="高校以下")</f>
        <v>0</v>
      </c>
      <c r="AC68" s="189" t="b">
        <f>AND($C68="男",$C69="男",$G68="男子ダブルス",$I68="d",$D68="高校以下",$D69="高校以下")</f>
        <v>0</v>
      </c>
      <c r="AD68" s="189" t="b">
        <f>AND($C68="男",$C69="男",$G68="男子ダブルス",$I68="e",$D68="高校以下",$D69="高校以下")</f>
        <v>0</v>
      </c>
      <c r="AE68" s="189" t="b">
        <f>OR(AND($C68="女",$C69="女",$D68="一般",$D69="一般",$G68="女子ダブルス",$I68="a"),AND($C68="女",$C69="女",$D68="一般",$D69="高校以下",$G68="女子ダブルス",$I68="a"),AND($C68="女",$C69="女",$D68="高校以下",$D69="一般",$G68="女子ダブルス",$I68="a"))</f>
        <v>0</v>
      </c>
      <c r="AF68" s="189" t="b">
        <f>OR(AND($C68="女",$C69="女",$D68="一般",$D69="一般",$G68="女子ダブルス",$I68="b"),AND($C68="女",$C69="女",$D68="一般",$D69="高校以下",$G68="女子ダブルス",$I68="b"),AND($C68="女",$C69="女",$D68="高校以下",$D69="一般",$G68="女子ダブルス",$I68="b"))</f>
        <v>0</v>
      </c>
      <c r="AG68" s="189" t="b">
        <f>OR(AND($C68="女",$C69="女",$D68="一般",$D69="一般",$G68="女子ダブルス",$I68="c"),AND($C68="女",$C69="女",$D68="一般",$D69="高校以下",$G68="女子ダブルス",$I68="c"),AND($C68="女",$C69="女",$D68="高校以下",$D69="一般",$G68="女子ダブルス",$I68="c"))</f>
        <v>0</v>
      </c>
      <c r="AH68" s="189" t="b">
        <f>OR(AND($C68="女",$C69="女",$D68="一般",$D69="一般",$G68="女子ダブルス",$I68="d"),AND($C68="女",$C69="女",$D68="一般",$D69="高校以下",$G68="女子ダブルス",$I68="d"),AND($C68="女",$C69="女",$D68="高校以下",$D69="一般",$G68="女子ダブルス",$I68="d"))</f>
        <v>0</v>
      </c>
      <c r="AI68" s="189" t="b">
        <f>OR(AND($C68="女",$C69="女",$D68="一般",$D69="一般",$G68="女子ダブルス",$I68="e"),AND($C68="女",$C69="女",$D68="一般",$D69="高校以下",$G68="女子ダブルス",$I68="e"),AND($C68="女",$C69="女",$D68="高校以下",$D69="一般",$G68="女子ダブルス",$I68="e"))</f>
        <v>0</v>
      </c>
      <c r="AJ68" s="189" t="b">
        <f>AND($C68="女",$C69="女",$D68="高校以下",$D69="高校以下",$G68="女子ダブルス",$I68="a")</f>
        <v>0</v>
      </c>
      <c r="AK68" s="189" t="b">
        <f>AND($C68="女",$C69="女",$D68="高校以下",$D69="高校以下",$G68="女子ダブルス",$I68="b")</f>
        <v>0</v>
      </c>
      <c r="AL68" s="189" t="b">
        <f>AND($C68="女",$C69="女",$D68="高校以下",$D69="高校以下",$G68="女子ダブルス",$I68="c")</f>
        <v>0</v>
      </c>
      <c r="AM68" s="189" t="b">
        <f>AND($C68="女",$C69="女",$D68="高校以下",$D69="高校以下",$G68="女子ダブルス",$I68="d")</f>
        <v>0</v>
      </c>
      <c r="AN68" s="189" t="b">
        <f>AND($C68="女",$C69="女",$D68="高校以下",$D69="高校以下",$G68="女子ダブルス",$I68="e")</f>
        <v>0</v>
      </c>
      <c r="AO68" s="189" t="b">
        <f>AND($C68="男",$C69="男",$D68="一般",$D69="一般",$G68="男子35ダブルス",$I68="")</f>
        <v>0</v>
      </c>
      <c r="AP68" s="189" t="b">
        <f>AND($C68="男",$C69="男",$D68="一般",$D69="一般",$G68="男子45ダブルス",$I68="")</f>
        <v>0</v>
      </c>
      <c r="AQ68" s="189" t="b">
        <f>AND($C68="男",$C69="男",$D68="一般",$D69="一般",$G68="男子55ダブルス",$I68="")</f>
        <v>0</v>
      </c>
      <c r="AR68" s="189" t="b">
        <f>AND($C68="男",$C69="男",$D68="一般",$D69="一般",$G68="男子60ダブルス",$I68="")</f>
        <v>0</v>
      </c>
      <c r="AS68" s="189" t="b">
        <f>AND($C68="男",$C69="男",$D68="一般",$D69="一般",$G68="男子65ダブルス",$I68="")</f>
        <v>0</v>
      </c>
      <c r="AT68" s="189" t="b">
        <f>AND($C68="女",$C69="女",$D68="一般",$D69="一般",$G68="女子35ダブルス",$I68="")</f>
        <v>0</v>
      </c>
      <c r="AU68" s="189" t="b">
        <f>AND($C68="女",$C69="女",$D68="一般",$D69="一般",$G68="女子45ダブルス",$I68="")</f>
        <v>0</v>
      </c>
      <c r="AV68" s="189" t="b">
        <f>AND($C68="女",$C69="女",$D68="一般",$D69="一般",$G68="女子55ダブルス",$I68="")</f>
        <v>0</v>
      </c>
      <c r="AW68" s="189" t="b">
        <f>OR(AND($C68="男",$C69="女",$D68="一般",$D69="一般",$G68="ミックスダブルス",$I68="i"),AND($C68="女",$C69="男",$D68="一般",$D69="一般",$G68="ミックスダブルス",$I68="i"),AND($C68="男",$C69="女",$D68="一般",$D69="高校以下",$G68="ミックスダブルス",$I68="i"),AND($C68="女",$C69="男",$D68="一般",$D69="高校以下",$G68="ミックスダブルス",$I68="i"),AND($C68="男",$C69="女",$D68="高校以下",$D69="一般",$G68="ミックスダブルス",$I68="i"),AND($C68="女",$C69="男",$D68="高校以下",$D69="一般",$G68="ミックスダブルス",$I68="i"))</f>
        <v>0</v>
      </c>
      <c r="AX68" s="189" t="b">
        <f>OR(AND($C68="男",$C69="女",$D68="高校以下",$D69="高校以下",$G68="ミックスダブルス",$I68="i"),AND($C68="女",$C69="男",$D68="高校以下",$D69="高校以下",$G68="ミックスダブルス",$I68="i"))</f>
        <v>0</v>
      </c>
      <c r="AY68" s="189" t="b">
        <f>OR(AND($C68="男",$C69="女",$D68="一般",$D69="一般",$G68="ミックスダブルス",$I68="j"),AND($C68="女",$C69="男",$D68="一般",$D69="一般",$G68="ミックスダブルス",$I68="j"),AND($C68="男",$C69="女",$D68="一般",$D69="高校以下",$G68="ミックスダブルス",$I68="j"),AND($C68="女",$C69="男",$D68="一般",$D69="高校以下",$G68="ミックスダブルス",$I68="j"),AND($C68="男",$C69="女",$D68="高校以下",$D69="一般",$G68="ミックスダブルス",$I68="j"),AND($C68="女",$C69="男",$D68="高校以下",$D69="一般",$G68="ミックスダブルス",$I68="j"))</f>
        <v>0</v>
      </c>
      <c r="AZ68" s="189" t="b">
        <f>OR(AND($C68="男",$C69="女",$D68="高校以下",$D69="高校以下",$G68="ミックスダブルス",$I68="j"),AND($C68="女",$C69="男",$D68="高校以下",$D69="高校以下",$G68="ミックスダブルス",$I68="j"))</f>
        <v>0</v>
      </c>
    </row>
    <row r="69" spans="1:52" ht="22.5" customHeight="1">
      <c r="A69" s="222"/>
      <c r="B69" s="223"/>
      <c r="C69" s="35"/>
      <c r="D69" s="100"/>
      <c r="E69" s="238"/>
      <c r="F69" s="239"/>
      <c r="G69" s="203"/>
      <c r="H69" s="204"/>
      <c r="I69" s="228"/>
      <c r="J69" s="47"/>
      <c r="K69" s="224">
        <f t="shared" si="43"/>
      </c>
      <c r="L69" s="225"/>
      <c r="M69" s="35">
        <f t="shared" si="44"/>
      </c>
      <c r="N69" s="35"/>
      <c r="O69" s="226">
        <f t="shared" si="45"/>
      </c>
      <c r="P69" s="226"/>
      <c r="Q69" s="203"/>
      <c r="R69" s="204"/>
      <c r="S69" s="200"/>
      <c r="T69" s="36">
        <f t="shared" si="46"/>
      </c>
      <c r="U69" s="197"/>
      <c r="V69" s="198"/>
      <c r="W69" s="198"/>
      <c r="X69" s="198"/>
      <c r="Y69" s="198"/>
      <c r="Z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row>
    <row r="70" spans="1:52" ht="22.5" customHeight="1" hidden="1">
      <c r="A70" s="233"/>
      <c r="B70" s="234"/>
      <c r="C70" s="43"/>
      <c r="D70" s="101"/>
      <c r="E70" s="235"/>
      <c r="F70" s="236"/>
      <c r="G70" s="201"/>
      <c r="H70" s="202"/>
      <c r="I70" s="228"/>
      <c r="J70" s="48"/>
      <c r="K70" s="231">
        <f t="shared" si="43"/>
      </c>
      <c r="L70" s="232"/>
      <c r="M70" s="8">
        <f t="shared" si="44"/>
      </c>
      <c r="N70" s="135"/>
      <c r="O70" s="237">
        <f t="shared" si="45"/>
      </c>
      <c r="P70" s="237"/>
      <c r="Q70" s="201">
        <f>IF(G70=0,"",G70)</f>
      </c>
      <c r="R70" s="202"/>
      <c r="S70" s="199">
        <f>IF(I70=0,"",I70)</f>
      </c>
      <c r="T70" s="34">
        <f t="shared" si="46"/>
      </c>
      <c r="U70" s="197" t="b">
        <f>OR(AND($C70="男",$C71="男",$D70="一般",$D71="一般",$G70="男子ダブルス",$I70="a"),AND($C70="男",$C71="男",$D70="一般",$D71="高校以下",$G70="男子ダブルス",$I70="a"),AND($C70="男",$C71="男",$D70="高校以下",$D71="一般",$G70="男子ダブルス",$I70="a"))</f>
        <v>0</v>
      </c>
      <c r="V70" s="198" t="b">
        <f>OR(AND($C70="男",$C71="男",$D70="一般",$D71="一般",$G70="男子ダブルス",$I70="b"),AND($C70="男",$C71="男",$D70="一般",$D71="高校以下",$G70="男子ダブルス",$I70="b"),AND($C70="男",$C71="男",$D70="高校以下",$D71="一般",$G70="男子ダブルス",$I70="b"))</f>
        <v>0</v>
      </c>
      <c r="W70" s="198" t="b">
        <f>OR(AND($C70="男",$C71="男",$D70="一般",$D71="一般",$G70="男子ダブルス",$I70="c"),AND($C70="男",$C71="男",$D70="一般",$D71="高校以下",$G70="男子ダブルス",$I70="c"),AND($C70="男",$C71="男",$D70="高校以下",$D71="一般",$G70="男子ダブルス",$I70="c"))</f>
        <v>0</v>
      </c>
      <c r="X70" s="198" t="b">
        <f>OR(AND($C70="男",$C71="男",$D70="一般",$D71="一般",$G70="男子ダブルス",$I70="d"),AND($C70="男",$C71="男",$D70="一般",$D71="高校以下",$G70="男子ダブルス",$I70="d"),AND($C70="男",$C71="男",$D70="高校以下",$D71="一般",$G70="男子ダブルス",$I70="d"))</f>
        <v>0</v>
      </c>
      <c r="Y70" s="198" t="b">
        <f>OR(AND($C70="男",$C71="男",$D70="一般",$D71="一般",$G70="男子ダブルス",$I70="e"),AND($C70="男",$C71="男",$D70="一般",$D71="高校以下",$G70="男子ダブルス",$I70="e"),AND($C70="男",$C71="男",$D70="高校以下",$D71="一般",$G70="男子ダブルス",$I70="e"))</f>
        <v>0</v>
      </c>
      <c r="Z70" s="189" t="b">
        <f>AND($C70="男",$C71="男",$G70="男子ダブルス",$I70="a",$D70="高校以下",$D71="高校以下")</f>
        <v>0</v>
      </c>
      <c r="AA70" s="189" t="b">
        <f>AND($C70="男",$C71="男",$G70="男子ダブルス",$I70="b",$D70="高校以下",$D71="高校以下")</f>
        <v>0</v>
      </c>
      <c r="AB70" s="189" t="b">
        <f>AND($C70="男",$C71="男",$G70="男子ダブルス",$I70="c",$D70="高校以下",$D71="高校以下")</f>
        <v>0</v>
      </c>
      <c r="AC70" s="189" t="b">
        <f>AND($C70="男",$C71="男",$G70="男子ダブルス",$I70="d",$D70="高校以下",$D71="高校以下")</f>
        <v>0</v>
      </c>
      <c r="AD70" s="189" t="b">
        <f>AND($C70="男",$C71="男",$G70="男子ダブルス",$I70="e",$D70="高校以下",$D71="高校以下")</f>
        <v>0</v>
      </c>
      <c r="AE70" s="189" t="b">
        <f>OR(AND($C70="女",$C71="女",$D70="一般",$D71="一般",$G70="女子ダブルス",$I70="a"),AND($C70="女",$C71="女",$D70="一般",$D71="高校以下",$G70="女子ダブルス",$I70="a"),AND($C70="女",$C71="女",$D70="高校以下",$D71="一般",$G70="女子ダブルス",$I70="a"))</f>
        <v>0</v>
      </c>
      <c r="AF70" s="189" t="b">
        <f>OR(AND($C70="女",$C71="女",$D70="一般",$D71="一般",$G70="女子ダブルス",$I70="b"),AND($C70="女",$C71="女",$D70="一般",$D71="高校以下",$G70="女子ダブルス",$I70="b"),AND($C70="女",$C71="女",$D70="高校以下",$D71="一般",$G70="女子ダブルス",$I70="b"))</f>
        <v>0</v>
      </c>
      <c r="AG70" s="189" t="b">
        <f>OR(AND($C70="女",$C71="女",$D70="一般",$D71="一般",$G70="女子ダブルス",$I70="c"),AND($C70="女",$C71="女",$D70="一般",$D71="高校以下",$G70="女子ダブルス",$I70="c"),AND($C70="女",$C71="女",$D70="高校以下",$D71="一般",$G70="女子ダブルス",$I70="c"))</f>
        <v>0</v>
      </c>
      <c r="AH70" s="189" t="b">
        <f>OR(AND($C70="女",$C71="女",$D70="一般",$D71="一般",$G70="女子ダブルス",$I70="d"),AND($C70="女",$C71="女",$D70="一般",$D71="高校以下",$G70="女子ダブルス",$I70="d"),AND($C70="女",$C71="女",$D70="高校以下",$D71="一般",$G70="女子ダブルス",$I70="d"))</f>
        <v>0</v>
      </c>
      <c r="AI70" s="189" t="b">
        <f>OR(AND($C70="女",$C71="女",$D70="一般",$D71="一般",$G70="女子ダブルス",$I70="e"),AND($C70="女",$C71="女",$D70="一般",$D71="高校以下",$G70="女子ダブルス",$I70="e"),AND($C70="女",$C71="女",$D70="高校以下",$D71="一般",$G70="女子ダブルス",$I70="e"))</f>
        <v>0</v>
      </c>
      <c r="AJ70" s="189" t="b">
        <f>AND($C70="女",$C71="女",$D70="高校以下",$D71="高校以下",$G70="女子ダブルス",$I70="a")</f>
        <v>0</v>
      </c>
      <c r="AK70" s="189" t="b">
        <f>AND($C70="女",$C71="女",$D70="高校以下",$D71="高校以下",$G70="女子ダブルス",$I70="b")</f>
        <v>0</v>
      </c>
      <c r="AL70" s="189" t="b">
        <f>AND($C70="女",$C71="女",$D70="高校以下",$D71="高校以下",$G70="女子ダブルス",$I70="c")</f>
        <v>0</v>
      </c>
      <c r="AM70" s="189" t="b">
        <f>AND($C70="女",$C71="女",$D70="高校以下",$D71="高校以下",$G70="女子ダブルス",$I70="d")</f>
        <v>0</v>
      </c>
      <c r="AN70" s="189" t="b">
        <f>AND($C70="女",$C71="女",$D70="高校以下",$D71="高校以下",$G70="女子ダブルス",$I70="e")</f>
        <v>0</v>
      </c>
      <c r="AO70" s="189" t="b">
        <f>AND($C70="男",$C71="男",$D70="一般",$D71="一般",$G70="男子35ダブルス",$I70="")</f>
        <v>0</v>
      </c>
      <c r="AP70" s="189" t="b">
        <f>AND($C70="男",$C71="男",$D70="一般",$D71="一般",$G70="男子45ダブルス",$I70="")</f>
        <v>0</v>
      </c>
      <c r="AQ70" s="189" t="b">
        <f>AND($C70="男",$C71="男",$D70="一般",$D71="一般",$G70="男子55ダブルス",$I70="")</f>
        <v>0</v>
      </c>
      <c r="AR70" s="189" t="b">
        <f>AND($C70="男",$C71="男",$D70="一般",$D71="一般",$G70="男子60ダブルス",$I70="")</f>
        <v>0</v>
      </c>
      <c r="AS70" s="189" t="b">
        <f>AND($C70="男",$C71="男",$D70="一般",$D71="一般",$G70="男子65ダブルス",$I70="")</f>
        <v>0</v>
      </c>
      <c r="AT70" s="189" t="b">
        <f>AND($C70="女",$C71="女",$D70="一般",$D71="一般",$G70="女子35ダブルス",$I70="")</f>
        <v>0</v>
      </c>
      <c r="AU70" s="189" t="b">
        <f>AND($C70="女",$C71="女",$D70="一般",$D71="一般",$G70="女子45ダブルス",$I70="")</f>
        <v>0</v>
      </c>
      <c r="AV70" s="189" t="b">
        <f>AND($C70="女",$C71="女",$D70="一般",$D71="一般",$G70="女子55ダブルス",$I70="")</f>
        <v>0</v>
      </c>
      <c r="AW70" s="189" t="b">
        <f>OR(AND($C70="男",$C71="女",$D70="一般",$D71="一般",$G70="ミックスダブルス",$I70="i"),AND($C70="女",$C71="男",$D70="一般",$D71="一般",$G70="ミックスダブルス",$I70="i"),AND($C70="男",$C71="女",$D70="一般",$D71="高校以下",$G70="ミックスダブルス",$I70="i"),AND($C70="女",$C71="男",$D70="一般",$D71="高校以下",$G70="ミックスダブルス",$I70="i"),AND($C70="男",$C71="女",$D70="高校以下",$D71="一般",$G70="ミックスダブルス",$I70="i"),AND($C70="女",$C71="男",$D70="高校以下",$D71="一般",$G70="ミックスダブルス",$I70="i"))</f>
        <v>0</v>
      </c>
      <c r="AX70" s="189" t="b">
        <f>OR(AND($C70="男",$C71="女",$D70="高校以下",$D71="高校以下",$G70="ミックスダブルス",$I70="i"),AND($C70="女",$C71="男",$D70="高校以下",$D71="高校以下",$G70="ミックスダブルス",$I70="i"))</f>
        <v>0</v>
      </c>
      <c r="AY70" s="189" t="b">
        <f>OR(AND($C70="男",$C71="女",$D70="一般",$D71="一般",$G70="ミックスダブルス",$I70="j"),AND($C70="女",$C71="男",$D70="一般",$D71="一般",$G70="ミックスダブルス",$I70="j"),AND($C70="男",$C71="女",$D70="一般",$D71="高校以下",$G70="ミックスダブルス",$I70="j"),AND($C70="女",$C71="男",$D70="一般",$D71="高校以下",$G70="ミックスダブルス",$I70="j"),AND($C70="男",$C71="女",$D70="高校以下",$D71="一般",$G70="ミックスダブルス",$I70="j"),AND($C70="女",$C71="男",$D70="高校以下",$D71="一般",$G70="ミックスダブルス",$I70="j"))</f>
        <v>0</v>
      </c>
      <c r="AZ70" s="189" t="b">
        <f>OR(AND($C70="男",$C71="女",$D70="高校以下",$D71="高校以下",$G70="ミックスダブルス",$I70="j"),AND($C70="女",$C71="男",$D70="高校以下",$D71="高校以下",$G70="ミックスダブルス",$I70="j"))</f>
        <v>0</v>
      </c>
    </row>
    <row r="71" spans="1:52" ht="22.5" customHeight="1" hidden="1">
      <c r="A71" s="240"/>
      <c r="B71" s="241"/>
      <c r="C71" s="35"/>
      <c r="D71" s="100"/>
      <c r="E71" s="238"/>
      <c r="F71" s="239"/>
      <c r="G71" s="203"/>
      <c r="H71" s="204"/>
      <c r="I71" s="228"/>
      <c r="J71" s="47"/>
      <c r="K71" s="224">
        <f t="shared" si="43"/>
      </c>
      <c r="L71" s="225"/>
      <c r="M71" s="35">
        <f t="shared" si="44"/>
      </c>
      <c r="N71" s="35"/>
      <c r="O71" s="226">
        <f t="shared" si="45"/>
      </c>
      <c r="P71" s="226"/>
      <c r="Q71" s="203"/>
      <c r="R71" s="204"/>
      <c r="S71" s="200"/>
      <c r="T71" s="36">
        <f t="shared" si="46"/>
      </c>
      <c r="U71" s="197"/>
      <c r="V71" s="198"/>
      <c r="W71" s="198"/>
      <c r="X71" s="198"/>
      <c r="Y71" s="198"/>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row>
    <row r="72" spans="1:52" ht="22.5" customHeight="1" hidden="1">
      <c r="A72" s="233"/>
      <c r="B72" s="234"/>
      <c r="C72" s="43"/>
      <c r="D72" s="101"/>
      <c r="E72" s="235"/>
      <c r="F72" s="236"/>
      <c r="G72" s="201"/>
      <c r="H72" s="202"/>
      <c r="I72" s="228"/>
      <c r="J72" s="48"/>
      <c r="K72" s="231">
        <f t="shared" si="43"/>
      </c>
      <c r="L72" s="232"/>
      <c r="M72" s="8">
        <f t="shared" si="44"/>
      </c>
      <c r="N72" s="135"/>
      <c r="O72" s="237">
        <f t="shared" si="45"/>
      </c>
      <c r="P72" s="237"/>
      <c r="Q72" s="201">
        <f>IF(G72=0,"",G72)</f>
      </c>
      <c r="R72" s="202"/>
      <c r="S72" s="199">
        <f>IF(I72=0,"",I72)</f>
      </c>
      <c r="T72" s="34">
        <f t="shared" si="46"/>
      </c>
      <c r="U72" s="197" t="b">
        <f>OR(AND($C72="男",$C73="男",$D72="一般",$D73="一般",$G72="男子ダブルス",$I72="a"),AND($C72="男",$C73="男",$D72="一般",$D73="高校以下",$G72="男子ダブルス",$I72="a"),AND($C72="男",$C73="男",$D72="高校以下",$D73="一般",$G72="男子ダブルス",$I72="a"))</f>
        <v>0</v>
      </c>
      <c r="V72" s="198" t="b">
        <f>OR(AND($C72="男",$C73="男",$D72="一般",$D73="一般",$G72="男子ダブルス",$I72="b"),AND($C72="男",$C73="男",$D72="一般",$D73="高校以下",$G72="男子ダブルス",$I72="b"),AND($C72="男",$C73="男",$D72="高校以下",$D73="一般",$G72="男子ダブルス",$I72="b"))</f>
        <v>0</v>
      </c>
      <c r="W72" s="198" t="b">
        <f>OR(AND($C72="男",$C73="男",$D72="一般",$D73="一般",$G72="男子ダブルス",$I72="c"),AND($C72="男",$C73="男",$D72="一般",$D73="高校以下",$G72="男子ダブルス",$I72="c"),AND($C72="男",$C73="男",$D72="高校以下",$D73="一般",$G72="男子ダブルス",$I72="c"))</f>
        <v>0</v>
      </c>
      <c r="X72" s="198" t="b">
        <f>OR(AND($C72="男",$C73="男",$D72="一般",$D73="一般",$G72="男子ダブルス",$I72="d"),AND($C72="男",$C73="男",$D72="一般",$D73="高校以下",$G72="男子ダブルス",$I72="d"),AND($C72="男",$C73="男",$D72="高校以下",$D73="一般",$G72="男子ダブルス",$I72="d"))</f>
        <v>0</v>
      </c>
      <c r="Y72" s="198" t="b">
        <f>OR(AND($C72="男",$C73="男",$D72="一般",$D73="一般",$G72="男子ダブルス",$I72="e"),AND($C72="男",$C73="男",$D72="一般",$D73="高校以下",$G72="男子ダブルス",$I72="e"),AND($C72="男",$C73="男",$D72="高校以下",$D73="一般",$G72="男子ダブルス",$I72="e"))</f>
        <v>0</v>
      </c>
      <c r="Z72" s="189" t="b">
        <f>AND($C72="男",$C73="男",$G72="男子ダブルス",$I72="a",$D72="高校以下",$D73="高校以下")</f>
        <v>0</v>
      </c>
      <c r="AA72" s="189" t="b">
        <f>AND($C72="男",$C73="男",$G72="男子ダブルス",$I72="b",$D72="高校以下",$D73="高校以下")</f>
        <v>0</v>
      </c>
      <c r="AB72" s="189" t="b">
        <f>AND($C72="男",$C73="男",$G72="男子ダブルス",$I72="c",$D72="高校以下",$D73="高校以下")</f>
        <v>0</v>
      </c>
      <c r="AC72" s="189" t="b">
        <f>AND($C72="男",$C73="男",$G72="男子ダブルス",$I72="d",$D72="高校以下",$D73="高校以下")</f>
        <v>0</v>
      </c>
      <c r="AD72" s="189" t="b">
        <f>AND($C72="男",$C73="男",$G72="男子ダブルス",$I72="e",$D72="高校以下",$D73="高校以下")</f>
        <v>0</v>
      </c>
      <c r="AE72" s="189" t="b">
        <f>OR(AND($C72="女",$C73="女",$D72="一般",$D73="一般",$G72="女子ダブルス",$I72="a"),AND($C72="女",$C73="女",$D72="一般",$D73="高校以下",$G72="女子ダブルス",$I72="a"),AND($C72="女",$C73="女",$D72="高校以下",$D73="一般",$G72="女子ダブルス",$I72="a"))</f>
        <v>0</v>
      </c>
      <c r="AF72" s="189" t="b">
        <f>OR(AND($C72="女",$C73="女",$D72="一般",$D73="一般",$G72="女子ダブルス",$I72="b"),AND($C72="女",$C73="女",$D72="一般",$D73="高校以下",$G72="女子ダブルス",$I72="b"),AND($C72="女",$C73="女",$D72="高校以下",$D73="一般",$G72="女子ダブルス",$I72="b"))</f>
        <v>0</v>
      </c>
      <c r="AG72" s="189" t="b">
        <f>OR(AND($C72="女",$C73="女",$D72="一般",$D73="一般",$G72="女子ダブルス",$I72="c"),AND($C72="女",$C73="女",$D72="一般",$D73="高校以下",$G72="女子ダブルス",$I72="c"),AND($C72="女",$C73="女",$D72="高校以下",$D73="一般",$G72="女子ダブルス",$I72="c"))</f>
        <v>0</v>
      </c>
      <c r="AH72" s="189" t="b">
        <f>OR(AND($C72="女",$C73="女",$D72="一般",$D73="一般",$G72="女子ダブルス",$I72="d"),AND($C72="女",$C73="女",$D72="一般",$D73="高校以下",$G72="女子ダブルス",$I72="d"),AND($C72="女",$C73="女",$D72="高校以下",$D73="一般",$G72="女子ダブルス",$I72="d"))</f>
        <v>0</v>
      </c>
      <c r="AI72" s="189" t="b">
        <f>OR(AND($C72="女",$C73="女",$D72="一般",$D73="一般",$G72="女子ダブルス",$I72="e"),AND($C72="女",$C73="女",$D72="一般",$D73="高校以下",$G72="女子ダブルス",$I72="e"),AND($C72="女",$C73="女",$D72="高校以下",$D73="一般",$G72="女子ダブルス",$I72="e"))</f>
        <v>0</v>
      </c>
      <c r="AJ72" s="189" t="b">
        <f>AND($C72="女",$C73="女",$D72="高校以下",$D73="高校以下",$G72="女子ダブルス",$I72="a")</f>
        <v>0</v>
      </c>
      <c r="AK72" s="189" t="b">
        <f>AND($C72="女",$C73="女",$D72="高校以下",$D73="高校以下",$G72="女子ダブルス",$I72="b")</f>
        <v>0</v>
      </c>
      <c r="AL72" s="189" t="b">
        <f>AND($C72="女",$C73="女",$D72="高校以下",$D73="高校以下",$G72="女子ダブルス",$I72="c")</f>
        <v>0</v>
      </c>
      <c r="AM72" s="189" t="b">
        <f>AND($C72="女",$C73="女",$D72="高校以下",$D73="高校以下",$G72="女子ダブルス",$I72="d")</f>
        <v>0</v>
      </c>
      <c r="AN72" s="189" t="b">
        <f>AND($C72="女",$C73="女",$D72="高校以下",$D73="高校以下",$G72="女子ダブルス",$I72="e")</f>
        <v>0</v>
      </c>
      <c r="AO72" s="189" t="b">
        <f>AND($C72="男",$C73="男",$D72="一般",$D73="一般",$G72="男子35ダブルス",$I72="")</f>
        <v>0</v>
      </c>
      <c r="AP72" s="189" t="b">
        <f>AND($C72="男",$C73="男",$D72="一般",$D73="一般",$G72="男子45ダブルス",$I72="")</f>
        <v>0</v>
      </c>
      <c r="AQ72" s="189" t="b">
        <f>AND($C72="男",$C73="男",$D72="一般",$D73="一般",$G72="男子55ダブルス",$I72="")</f>
        <v>0</v>
      </c>
      <c r="AR72" s="189" t="b">
        <f>AND($C72="男",$C73="男",$D72="一般",$D73="一般",$G72="男子60ダブルス",$I72="")</f>
        <v>0</v>
      </c>
      <c r="AS72" s="189" t="b">
        <f>AND($C72="男",$C73="男",$D72="一般",$D73="一般",$G72="男子65ダブルス",$I72="")</f>
        <v>0</v>
      </c>
      <c r="AT72" s="189" t="b">
        <f>AND($C72="女",$C73="女",$D72="一般",$D73="一般",$G72="女子35ダブルス",$I72="")</f>
        <v>0</v>
      </c>
      <c r="AU72" s="189" t="b">
        <f>AND($C72="女",$C73="女",$D72="一般",$D73="一般",$G72="女子45ダブルス",$I72="")</f>
        <v>0</v>
      </c>
      <c r="AV72" s="189" t="b">
        <f>AND($C72="女",$C73="女",$D72="一般",$D73="一般",$G72="女子55ダブルス",$I72="")</f>
        <v>0</v>
      </c>
      <c r="AW72" s="189" t="b">
        <f>OR(AND($C72="男",$C73="女",$D72="一般",$D73="一般",$G72="ミックスダブルス",$I72="i"),AND($C72="女",$C73="男",$D72="一般",$D73="一般",$G72="ミックスダブルス",$I72="i"),AND($C72="男",$C73="女",$D72="一般",$D73="高校以下",$G72="ミックスダブルス",$I72="i"),AND($C72="女",$C73="男",$D72="一般",$D73="高校以下",$G72="ミックスダブルス",$I72="i"),AND($C72="男",$C73="女",$D72="高校以下",$D73="一般",$G72="ミックスダブルス",$I72="i"),AND($C72="女",$C73="男",$D72="高校以下",$D73="一般",$G72="ミックスダブルス",$I72="i"))</f>
        <v>0</v>
      </c>
      <c r="AX72" s="189" t="b">
        <f>OR(AND($C72="男",$C73="女",$D72="高校以下",$D73="高校以下",$G72="ミックスダブルス",$I72="i"),AND($C72="女",$C73="男",$D72="高校以下",$D73="高校以下",$G72="ミックスダブルス",$I72="i"))</f>
        <v>0</v>
      </c>
      <c r="AY72" s="189" t="b">
        <f>OR(AND($C72="男",$C73="女",$D72="一般",$D73="一般",$G72="ミックスダブルス",$I72="j"),AND($C72="女",$C73="男",$D72="一般",$D73="一般",$G72="ミックスダブルス",$I72="j"),AND($C72="男",$C73="女",$D72="一般",$D73="高校以下",$G72="ミックスダブルス",$I72="j"),AND($C72="女",$C73="男",$D72="一般",$D73="高校以下",$G72="ミックスダブルス",$I72="j"),AND($C72="男",$C73="女",$D72="高校以下",$D73="一般",$G72="ミックスダブルス",$I72="j"),AND($C72="女",$C73="男",$D72="高校以下",$D73="一般",$G72="ミックスダブルス",$I72="j"))</f>
        <v>0</v>
      </c>
      <c r="AZ72" s="189" t="b">
        <f>OR(AND($C72="男",$C73="女",$D72="高校以下",$D73="高校以下",$G72="ミックスダブルス",$I72="j"),AND($C72="女",$C73="男",$D72="高校以下",$D73="高校以下",$G72="ミックスダブルス",$I72="j"))</f>
        <v>0</v>
      </c>
    </row>
    <row r="73" spans="1:52" ht="22.5" customHeight="1" hidden="1">
      <c r="A73" s="222"/>
      <c r="B73" s="223"/>
      <c r="C73" s="35"/>
      <c r="D73" s="100"/>
      <c r="E73" s="238"/>
      <c r="F73" s="239"/>
      <c r="G73" s="203"/>
      <c r="H73" s="204"/>
      <c r="I73" s="228"/>
      <c r="J73" s="47"/>
      <c r="K73" s="224">
        <f t="shared" si="43"/>
      </c>
      <c r="L73" s="225"/>
      <c r="M73" s="35">
        <f t="shared" si="44"/>
      </c>
      <c r="N73" s="35"/>
      <c r="O73" s="226">
        <f t="shared" si="45"/>
      </c>
      <c r="P73" s="226"/>
      <c r="Q73" s="203"/>
      <c r="R73" s="204"/>
      <c r="S73" s="200"/>
      <c r="T73" s="36">
        <f t="shared" si="46"/>
      </c>
      <c r="U73" s="197"/>
      <c r="V73" s="198"/>
      <c r="W73" s="198"/>
      <c r="X73" s="198"/>
      <c r="Y73" s="198"/>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row>
    <row r="74" spans="1:52" s="30" customFormat="1" ht="22.5" customHeight="1" hidden="1">
      <c r="A74" s="233"/>
      <c r="B74" s="234"/>
      <c r="C74" s="43"/>
      <c r="D74" s="101"/>
      <c r="E74" s="235"/>
      <c r="F74" s="236"/>
      <c r="G74" s="201"/>
      <c r="H74" s="202"/>
      <c r="I74" s="228"/>
      <c r="J74" s="48"/>
      <c r="K74" s="231">
        <f t="shared" si="43"/>
      </c>
      <c r="L74" s="232"/>
      <c r="M74" s="8">
        <f t="shared" si="44"/>
      </c>
      <c r="N74" s="135"/>
      <c r="O74" s="237">
        <f t="shared" si="45"/>
      </c>
      <c r="P74" s="237"/>
      <c r="Q74" s="201">
        <f>IF(G74=0,"",G74)</f>
      </c>
      <c r="R74" s="202"/>
      <c r="S74" s="199">
        <f>IF(I74=0,"",I74)</f>
      </c>
      <c r="T74" s="34">
        <f t="shared" si="46"/>
      </c>
      <c r="U74" s="197" t="b">
        <f>OR(AND($C74="男",$C75="男",$D74="一般",$D75="一般",$G74="男子ダブルス",$I74="a"),AND($C74="男",$C75="男",$D74="一般",$D75="高校以下",$G74="男子ダブルス",$I74="a"),AND($C74="男",$C75="男",$D74="高校以下",$D75="一般",$G74="男子ダブルス",$I74="a"))</f>
        <v>0</v>
      </c>
      <c r="V74" s="198" t="b">
        <f>OR(AND($C74="男",$C75="男",$D74="一般",$D75="一般",$G74="男子ダブルス",$I74="b"),AND($C74="男",$C75="男",$D74="一般",$D75="高校以下",$G74="男子ダブルス",$I74="b"),AND($C74="男",$C75="男",$D74="高校以下",$D75="一般",$G74="男子ダブルス",$I74="b"))</f>
        <v>0</v>
      </c>
      <c r="W74" s="198" t="b">
        <f>OR(AND($C74="男",$C75="男",$D74="一般",$D75="一般",$G74="男子ダブルス",$I74="c"),AND($C74="男",$C75="男",$D74="一般",$D75="高校以下",$G74="男子ダブルス",$I74="c"),AND($C74="男",$C75="男",$D74="高校以下",$D75="一般",$G74="男子ダブルス",$I74="c"))</f>
        <v>0</v>
      </c>
      <c r="X74" s="198" t="b">
        <f>OR(AND($C74="男",$C75="男",$D74="一般",$D75="一般",$G74="男子ダブルス",$I74="d"),AND($C74="男",$C75="男",$D74="一般",$D75="高校以下",$G74="男子ダブルス",$I74="d"),AND($C74="男",$C75="男",$D74="高校以下",$D75="一般",$G74="男子ダブルス",$I74="d"))</f>
        <v>0</v>
      </c>
      <c r="Y74" s="198" t="b">
        <f>OR(AND($C74="男",$C75="男",$D74="一般",$D75="一般",$G74="男子ダブルス",$I74="e"),AND($C74="男",$C75="男",$D74="一般",$D75="高校以下",$G74="男子ダブルス",$I74="e"),AND($C74="男",$C75="男",$D74="高校以下",$D75="一般",$G74="男子ダブルス",$I74="e"))</f>
        <v>0</v>
      </c>
      <c r="Z74" s="189" t="b">
        <f>AND($C74="男",$C75="男",$G74="男子ダブルス",$I74="a",$D74="高校以下",$D75="高校以下")</f>
        <v>0</v>
      </c>
      <c r="AA74" s="189" t="b">
        <f>AND($C74="男",$C75="男",$G74="男子ダブルス",$I74="b",$D74="高校以下",$D75="高校以下")</f>
        <v>0</v>
      </c>
      <c r="AB74" s="189" t="b">
        <f>AND($C74="男",$C75="男",$G74="男子ダブルス",$I74="c",$D74="高校以下",$D75="高校以下")</f>
        <v>0</v>
      </c>
      <c r="AC74" s="189" t="b">
        <f>AND($C74="男",$C75="男",$G74="男子ダブルス",$I74="d",$D74="高校以下",$D75="高校以下")</f>
        <v>0</v>
      </c>
      <c r="AD74" s="189" t="b">
        <f>AND($C74="男",$C75="男",$G74="男子ダブルス",$I74="e",$D74="高校以下",$D75="高校以下")</f>
        <v>0</v>
      </c>
      <c r="AE74" s="189" t="b">
        <f>OR(AND($C74="女",$C75="女",$D74="一般",$D75="一般",$G74="女子ダブルス",$I74="a"),AND($C74="女",$C75="女",$D74="一般",$D75="高校以下",$G74="女子ダブルス",$I74="a"),AND($C74="女",$C75="女",$D74="高校以下",$D75="一般",$G74="女子ダブルス",$I74="a"))</f>
        <v>0</v>
      </c>
      <c r="AF74" s="189" t="b">
        <f>OR(AND($C74="女",$C75="女",$D74="一般",$D75="一般",$G74="女子ダブルス",$I74="b"),AND($C74="女",$C75="女",$D74="一般",$D75="高校以下",$G74="女子ダブルス",$I74="b"),AND($C74="女",$C75="女",$D74="高校以下",$D75="一般",$G74="女子ダブルス",$I74="b"))</f>
        <v>0</v>
      </c>
      <c r="AG74" s="189" t="b">
        <f>OR(AND($C74="女",$C75="女",$D74="一般",$D75="一般",$G74="女子ダブルス",$I74="c"),AND($C74="女",$C75="女",$D74="一般",$D75="高校以下",$G74="女子ダブルス",$I74="c"),AND($C74="女",$C75="女",$D74="高校以下",$D75="一般",$G74="女子ダブルス",$I74="c"))</f>
        <v>0</v>
      </c>
      <c r="AH74" s="189" t="b">
        <f>OR(AND($C74="女",$C75="女",$D74="一般",$D75="一般",$G74="女子ダブルス",$I74="d"),AND($C74="女",$C75="女",$D74="一般",$D75="高校以下",$G74="女子ダブルス",$I74="d"),AND($C74="女",$C75="女",$D74="高校以下",$D75="一般",$G74="女子ダブルス",$I74="d"))</f>
        <v>0</v>
      </c>
      <c r="AI74" s="189" t="b">
        <f>OR(AND($C74="女",$C75="女",$D74="一般",$D75="一般",$G74="女子ダブルス",$I74="e"),AND($C74="女",$C75="女",$D74="一般",$D75="高校以下",$G74="女子ダブルス",$I74="e"),AND($C74="女",$C75="女",$D74="高校以下",$D75="一般",$G74="女子ダブルス",$I74="e"))</f>
        <v>0</v>
      </c>
      <c r="AJ74" s="189" t="b">
        <f>AND($C74="女",$C75="女",$D74="高校以下",$D75="高校以下",$G74="女子ダブルス",$I74="a")</f>
        <v>0</v>
      </c>
      <c r="AK74" s="189" t="b">
        <f>AND($C74="女",$C75="女",$D74="高校以下",$D75="高校以下",$G74="女子ダブルス",$I74="b")</f>
        <v>0</v>
      </c>
      <c r="AL74" s="189" t="b">
        <f>AND($C74="女",$C75="女",$D74="高校以下",$D75="高校以下",$G74="女子ダブルス",$I74="c")</f>
        <v>0</v>
      </c>
      <c r="AM74" s="189" t="b">
        <f>AND($C74="女",$C75="女",$D74="高校以下",$D75="高校以下",$G74="女子ダブルス",$I74="d")</f>
        <v>0</v>
      </c>
      <c r="AN74" s="189" t="b">
        <f>AND($C74="女",$C75="女",$D74="高校以下",$D75="高校以下",$G74="女子ダブルス",$I74="e")</f>
        <v>0</v>
      </c>
      <c r="AO74" s="189" t="b">
        <f>AND($C74="男",$C75="男",$D74="一般",$D75="一般",$G74="男子35ダブルス",$I74="")</f>
        <v>0</v>
      </c>
      <c r="AP74" s="189" t="b">
        <f>AND($C74="男",$C75="男",$D74="一般",$D75="一般",$G74="男子45ダブルス",$I74="")</f>
        <v>0</v>
      </c>
      <c r="AQ74" s="189" t="b">
        <f>AND($C74="男",$C75="男",$D74="一般",$D75="一般",$G74="男子55ダブルス",$I74="")</f>
        <v>0</v>
      </c>
      <c r="AR74" s="189" t="b">
        <f>AND($C74="男",$C75="男",$D74="一般",$D75="一般",$G74="男子60ダブルス",$I74="")</f>
        <v>0</v>
      </c>
      <c r="AS74" s="189" t="b">
        <f>AND($C74="男",$C75="男",$D74="一般",$D75="一般",$G74="男子65ダブルス",$I74="")</f>
        <v>0</v>
      </c>
      <c r="AT74" s="189" t="b">
        <f>AND($C74="女",$C75="女",$D74="一般",$D75="一般",$G74="女子35ダブルス",$I74="")</f>
        <v>0</v>
      </c>
      <c r="AU74" s="189" t="b">
        <f>AND($C74="女",$C75="女",$D74="一般",$D75="一般",$G74="女子45ダブルス",$I74="")</f>
        <v>0</v>
      </c>
      <c r="AV74" s="189" t="b">
        <f>AND($C74="女",$C75="女",$D74="一般",$D75="一般",$G74="女子55ダブルス",$I74="")</f>
        <v>0</v>
      </c>
      <c r="AW74" s="189" t="b">
        <f>OR(AND($C74="男",$C75="女",$D74="一般",$D75="一般",$G74="ミックスダブルス",$I74="i"),AND($C74="女",$C75="男",$D74="一般",$D75="一般",$G74="ミックスダブルス",$I74="i"),AND($C74="男",$C75="女",$D74="一般",$D75="高校以下",$G74="ミックスダブルス",$I74="i"),AND($C74="女",$C75="男",$D74="一般",$D75="高校以下",$G74="ミックスダブルス",$I74="i"),AND($C74="男",$C75="女",$D74="高校以下",$D75="一般",$G74="ミックスダブルス",$I74="i"),AND($C74="女",$C75="男",$D74="高校以下",$D75="一般",$G74="ミックスダブルス",$I74="i"))</f>
        <v>0</v>
      </c>
      <c r="AX74" s="189" t="b">
        <f>OR(AND($C74="男",$C75="女",$D74="高校以下",$D75="高校以下",$G74="ミックスダブルス",$I74="i"),AND($C74="女",$C75="男",$D74="高校以下",$D75="高校以下",$G74="ミックスダブルス",$I74="i"))</f>
        <v>0</v>
      </c>
      <c r="AY74" s="189" t="b">
        <f>OR(AND($C74="男",$C75="女",$D74="一般",$D75="一般",$G74="ミックスダブルス",$I74="j"),AND($C74="女",$C75="男",$D74="一般",$D75="一般",$G74="ミックスダブルス",$I74="j"),AND($C74="男",$C75="女",$D74="一般",$D75="高校以下",$G74="ミックスダブルス",$I74="j"),AND($C74="女",$C75="男",$D74="一般",$D75="高校以下",$G74="ミックスダブルス",$I74="j"),AND($C74="男",$C75="女",$D74="高校以下",$D75="一般",$G74="ミックスダブルス",$I74="j"),AND($C74="女",$C75="男",$D74="高校以下",$D75="一般",$G74="ミックスダブルス",$I74="j"))</f>
        <v>0</v>
      </c>
      <c r="AZ74" s="189" t="b">
        <f>OR(AND($C74="男",$C75="女",$D74="高校以下",$D75="高校以下",$G74="ミックスダブルス",$I74="j"),AND($C74="女",$C75="男",$D74="高校以下",$D75="高校以下",$G74="ミックスダブルス",$I74="j"))</f>
        <v>0</v>
      </c>
    </row>
    <row r="75" spans="1:52" s="30" customFormat="1" ht="22.5" customHeight="1" hidden="1">
      <c r="A75" s="222"/>
      <c r="B75" s="223"/>
      <c r="C75" s="35"/>
      <c r="D75" s="100"/>
      <c r="E75" s="238"/>
      <c r="F75" s="239"/>
      <c r="G75" s="203"/>
      <c r="H75" s="204"/>
      <c r="I75" s="228"/>
      <c r="J75" s="47"/>
      <c r="K75" s="224">
        <f t="shared" si="43"/>
      </c>
      <c r="L75" s="225"/>
      <c r="M75" s="35">
        <f t="shared" si="44"/>
      </c>
      <c r="N75" s="35"/>
      <c r="O75" s="226">
        <f t="shared" si="45"/>
      </c>
      <c r="P75" s="226"/>
      <c r="Q75" s="203"/>
      <c r="R75" s="204"/>
      <c r="S75" s="200"/>
      <c r="T75" s="36">
        <f t="shared" si="46"/>
      </c>
      <c r="U75" s="197"/>
      <c r="V75" s="198"/>
      <c r="W75" s="198"/>
      <c r="X75" s="198"/>
      <c r="Y75" s="198"/>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row>
    <row r="76" spans="1:52" s="30" customFormat="1" ht="22.5" customHeight="1" hidden="1">
      <c r="A76" s="233"/>
      <c r="B76" s="234"/>
      <c r="C76" s="43"/>
      <c r="D76" s="101"/>
      <c r="E76" s="235"/>
      <c r="F76" s="236"/>
      <c r="G76" s="201"/>
      <c r="H76" s="202"/>
      <c r="I76" s="228"/>
      <c r="J76" s="48"/>
      <c r="K76" s="231">
        <f t="shared" si="43"/>
      </c>
      <c r="L76" s="232"/>
      <c r="M76" s="8">
        <f t="shared" si="44"/>
      </c>
      <c r="N76" s="135"/>
      <c r="O76" s="237">
        <f t="shared" si="45"/>
      </c>
      <c r="P76" s="237"/>
      <c r="Q76" s="201">
        <f>IF(G76=0,"",G76)</f>
      </c>
      <c r="R76" s="202"/>
      <c r="S76" s="199">
        <f>IF(I76=0,"",I76)</f>
      </c>
      <c r="T76" s="34">
        <f t="shared" si="46"/>
      </c>
      <c r="U76" s="197" t="b">
        <f>OR(AND($C76="男",$C77="男",$D76="一般",$D77="一般",$G76="男子ダブルス",$I76="a"),AND($C76="男",$C77="男",$D76="一般",$D77="高校以下",$G76="男子ダブルス",$I76="a"),AND($C76="男",$C77="男",$D76="高校以下",$D77="一般",$G76="男子ダブルス",$I76="a"))</f>
        <v>0</v>
      </c>
      <c r="V76" s="198" t="b">
        <f>OR(AND($C76="男",$C77="男",$D76="一般",$D77="一般",$G76="男子ダブルス",$I76="b"),AND($C76="男",$C77="男",$D76="一般",$D77="高校以下",$G76="男子ダブルス",$I76="b"),AND($C76="男",$C77="男",$D76="高校以下",$D77="一般",$G76="男子ダブルス",$I76="b"))</f>
        <v>0</v>
      </c>
      <c r="W76" s="198" t="b">
        <f>OR(AND($C76="男",$C77="男",$D76="一般",$D77="一般",$G76="男子ダブルス",$I76="c"),AND($C76="男",$C77="男",$D76="一般",$D77="高校以下",$G76="男子ダブルス",$I76="c"),AND($C76="男",$C77="男",$D76="高校以下",$D77="一般",$G76="男子ダブルス",$I76="c"))</f>
        <v>0</v>
      </c>
      <c r="X76" s="198" t="b">
        <f>OR(AND($C76="男",$C77="男",$D76="一般",$D77="一般",$G76="男子ダブルス",$I76="d"),AND($C76="男",$C77="男",$D76="一般",$D77="高校以下",$G76="男子ダブルス",$I76="d"),AND($C76="男",$C77="男",$D76="高校以下",$D77="一般",$G76="男子ダブルス",$I76="d"))</f>
        <v>0</v>
      </c>
      <c r="Y76" s="198" t="b">
        <f>OR(AND($C76="男",$C77="男",$D76="一般",$D77="一般",$G76="男子ダブルス",$I76="e"),AND($C76="男",$C77="男",$D76="一般",$D77="高校以下",$G76="男子ダブルス",$I76="e"),AND($C76="男",$C77="男",$D76="高校以下",$D77="一般",$G76="男子ダブルス",$I76="e"))</f>
        <v>0</v>
      </c>
      <c r="Z76" s="189" t="b">
        <f>AND($C76="男",$C77="男",$G76="男子ダブルス",$I76="a",$D76="高校以下",$D77="高校以下")</f>
        <v>0</v>
      </c>
      <c r="AA76" s="189" t="b">
        <f>AND($C76="男",$C77="男",$G76="男子ダブルス",$I76="b",$D76="高校以下",$D77="高校以下")</f>
        <v>0</v>
      </c>
      <c r="AB76" s="189" t="b">
        <f>AND($C76="男",$C77="男",$G76="男子ダブルス",$I76="c",$D76="高校以下",$D77="高校以下")</f>
        <v>0</v>
      </c>
      <c r="AC76" s="189" t="b">
        <f>AND($C76="男",$C77="男",$G76="男子ダブルス",$I76="d",$D76="高校以下",$D77="高校以下")</f>
        <v>0</v>
      </c>
      <c r="AD76" s="189" t="b">
        <f>AND($C76="男",$C77="男",$G76="男子ダブルス",$I76="e",$D76="高校以下",$D77="高校以下")</f>
        <v>0</v>
      </c>
      <c r="AE76" s="189" t="b">
        <f>OR(AND($C76="女",$C77="女",$D76="一般",$D77="一般",$G76="女子ダブルス",$I76="a"),AND($C76="女",$C77="女",$D76="一般",$D77="高校以下",$G76="女子ダブルス",$I76="a"),AND($C76="女",$C77="女",$D76="高校以下",$D77="一般",$G76="女子ダブルス",$I76="a"))</f>
        <v>0</v>
      </c>
      <c r="AF76" s="189" t="b">
        <f>OR(AND($C76="女",$C77="女",$D76="一般",$D77="一般",$G76="女子ダブルス",$I76="b"),AND($C76="女",$C77="女",$D76="一般",$D77="高校以下",$G76="女子ダブルス",$I76="b"),AND($C76="女",$C77="女",$D76="高校以下",$D77="一般",$G76="女子ダブルス",$I76="b"))</f>
        <v>0</v>
      </c>
      <c r="AG76" s="189" t="b">
        <f>OR(AND($C76="女",$C77="女",$D76="一般",$D77="一般",$G76="女子ダブルス",$I76="c"),AND($C76="女",$C77="女",$D76="一般",$D77="高校以下",$G76="女子ダブルス",$I76="c"),AND($C76="女",$C77="女",$D76="高校以下",$D77="一般",$G76="女子ダブルス",$I76="c"))</f>
        <v>0</v>
      </c>
      <c r="AH76" s="189" t="b">
        <f>OR(AND($C76="女",$C77="女",$D76="一般",$D77="一般",$G76="女子ダブルス",$I76="d"),AND($C76="女",$C77="女",$D76="一般",$D77="高校以下",$G76="女子ダブルス",$I76="d"),AND($C76="女",$C77="女",$D76="高校以下",$D77="一般",$G76="女子ダブルス",$I76="d"))</f>
        <v>0</v>
      </c>
      <c r="AI76" s="189" t="b">
        <f>OR(AND($C76="女",$C77="女",$D76="一般",$D77="一般",$G76="女子ダブルス",$I76="e"),AND($C76="女",$C77="女",$D76="一般",$D77="高校以下",$G76="女子ダブルス",$I76="e"),AND($C76="女",$C77="女",$D76="高校以下",$D77="一般",$G76="女子ダブルス",$I76="e"))</f>
        <v>0</v>
      </c>
      <c r="AJ76" s="189" t="b">
        <f>AND($C76="女",$C77="女",$D76="高校以下",$D77="高校以下",$G76="女子ダブルス",$I76="a")</f>
        <v>0</v>
      </c>
      <c r="AK76" s="189" t="b">
        <f>AND($C76="女",$C77="女",$D76="高校以下",$D77="高校以下",$G76="女子ダブルス",$I76="b")</f>
        <v>0</v>
      </c>
      <c r="AL76" s="189" t="b">
        <f>AND($C76="女",$C77="女",$D76="高校以下",$D77="高校以下",$G76="女子ダブルス",$I76="c")</f>
        <v>0</v>
      </c>
      <c r="AM76" s="189" t="b">
        <f>AND($C76="女",$C77="女",$D76="高校以下",$D77="高校以下",$G76="女子ダブルス",$I76="d")</f>
        <v>0</v>
      </c>
      <c r="AN76" s="189" t="b">
        <f>AND($C76="女",$C77="女",$D76="高校以下",$D77="高校以下",$G76="女子ダブルス",$I76="e")</f>
        <v>0</v>
      </c>
      <c r="AO76" s="189" t="b">
        <f>AND($C76="男",$C77="男",$D76="一般",$D77="一般",$G76="男子35ダブルス",$I76="")</f>
        <v>0</v>
      </c>
      <c r="AP76" s="189" t="b">
        <f>AND($C76="男",$C77="男",$D76="一般",$D77="一般",$G76="男子45ダブルス",$I76="")</f>
        <v>0</v>
      </c>
      <c r="AQ76" s="189" t="b">
        <f>AND($C76="男",$C77="男",$D76="一般",$D77="一般",$G76="男子55ダブルス",$I76="")</f>
        <v>0</v>
      </c>
      <c r="AR76" s="189" t="b">
        <f>AND($C76="男",$C77="男",$D76="一般",$D77="一般",$G76="男子60ダブルス",$I76="")</f>
        <v>0</v>
      </c>
      <c r="AS76" s="189" t="b">
        <f>AND($C76="男",$C77="男",$D76="一般",$D77="一般",$G76="男子65ダブルス",$I76="")</f>
        <v>0</v>
      </c>
      <c r="AT76" s="189" t="b">
        <f>AND($C76="女",$C77="女",$D76="一般",$D77="一般",$G76="女子35ダブルス",$I76="")</f>
        <v>0</v>
      </c>
      <c r="AU76" s="189" t="b">
        <f>AND($C76="女",$C77="女",$D76="一般",$D77="一般",$G76="女子45ダブルス",$I76="")</f>
        <v>0</v>
      </c>
      <c r="AV76" s="189" t="b">
        <f>AND($C76="女",$C77="女",$D76="一般",$D77="一般",$G76="女子55ダブルス",$I76="")</f>
        <v>0</v>
      </c>
      <c r="AW76" s="189" t="b">
        <f>OR(AND($C76="男",$C77="女",$D76="一般",$D77="一般",$G76="ミックスダブルス",$I76="i"),AND($C76="女",$C77="男",$D76="一般",$D77="一般",$G76="ミックスダブルス",$I76="i"),AND($C76="男",$C77="女",$D76="一般",$D77="高校以下",$G76="ミックスダブルス",$I76="i"),AND($C76="女",$C77="男",$D76="一般",$D77="高校以下",$G76="ミックスダブルス",$I76="i"),AND($C76="男",$C77="女",$D76="高校以下",$D77="一般",$G76="ミックスダブルス",$I76="i"),AND($C76="女",$C77="男",$D76="高校以下",$D77="一般",$G76="ミックスダブルス",$I76="i"))</f>
        <v>0</v>
      </c>
      <c r="AX76" s="189" t="b">
        <f>OR(AND($C76="男",$C77="女",$D76="高校以下",$D77="高校以下",$G76="ミックスダブルス",$I76="i"),AND($C76="女",$C77="男",$D76="高校以下",$D77="高校以下",$G76="ミックスダブルス",$I76="i"))</f>
        <v>0</v>
      </c>
      <c r="AY76" s="189" t="b">
        <f>OR(AND($C76="男",$C77="女",$D76="一般",$D77="一般",$G76="ミックスダブルス",$I76="j"),AND($C76="女",$C77="男",$D76="一般",$D77="一般",$G76="ミックスダブルス",$I76="j"),AND($C76="男",$C77="女",$D76="一般",$D77="高校以下",$G76="ミックスダブルス",$I76="j"),AND($C76="女",$C77="男",$D76="一般",$D77="高校以下",$G76="ミックスダブルス",$I76="j"),AND($C76="男",$C77="女",$D76="高校以下",$D77="一般",$G76="ミックスダブルス",$I76="j"),AND($C76="女",$C77="男",$D76="高校以下",$D77="一般",$G76="ミックスダブルス",$I76="j"))</f>
        <v>0</v>
      </c>
      <c r="AZ76" s="189" t="b">
        <f>OR(AND($C76="男",$C77="女",$D76="高校以下",$D77="高校以下",$G76="ミックスダブルス",$I76="j"),AND($C76="女",$C77="男",$D76="高校以下",$D77="高校以下",$G76="ミックスダブルス",$I76="j"))</f>
        <v>0</v>
      </c>
    </row>
    <row r="77" spans="1:52" s="30" customFormat="1" ht="22.5" customHeight="1" hidden="1">
      <c r="A77" s="222"/>
      <c r="B77" s="223"/>
      <c r="C77" s="35"/>
      <c r="D77" s="100"/>
      <c r="E77" s="238"/>
      <c r="F77" s="239"/>
      <c r="G77" s="203"/>
      <c r="H77" s="204"/>
      <c r="I77" s="228"/>
      <c r="J77" s="47"/>
      <c r="K77" s="224">
        <f t="shared" si="43"/>
      </c>
      <c r="L77" s="225"/>
      <c r="M77" s="35">
        <f t="shared" si="44"/>
      </c>
      <c r="N77" s="35"/>
      <c r="O77" s="226">
        <f t="shared" si="45"/>
      </c>
      <c r="P77" s="226"/>
      <c r="Q77" s="203"/>
      <c r="R77" s="204"/>
      <c r="S77" s="200"/>
      <c r="T77" s="36">
        <f t="shared" si="46"/>
      </c>
      <c r="U77" s="197"/>
      <c r="V77" s="198"/>
      <c r="W77" s="198"/>
      <c r="X77" s="198"/>
      <c r="Y77" s="198"/>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89"/>
      <c r="AY77" s="189"/>
      <c r="AZ77" s="189"/>
    </row>
    <row r="78" spans="1:52" s="30" customFormat="1" ht="22.5" customHeight="1" hidden="1">
      <c r="A78" s="233"/>
      <c r="B78" s="234"/>
      <c r="C78" s="43"/>
      <c r="D78" s="101"/>
      <c r="E78" s="235"/>
      <c r="F78" s="236"/>
      <c r="G78" s="201"/>
      <c r="H78" s="202"/>
      <c r="I78" s="228"/>
      <c r="J78" s="48"/>
      <c r="K78" s="231">
        <f t="shared" si="43"/>
      </c>
      <c r="L78" s="232"/>
      <c r="M78" s="8">
        <f t="shared" si="44"/>
      </c>
      <c r="N78" s="135"/>
      <c r="O78" s="237">
        <f t="shared" si="45"/>
      </c>
      <c r="P78" s="237"/>
      <c r="Q78" s="201">
        <f>IF(G78=0,"",G78)</f>
      </c>
      <c r="R78" s="202"/>
      <c r="S78" s="199">
        <f>IF(I78=0,"",I78)</f>
      </c>
      <c r="T78" s="34">
        <f t="shared" si="46"/>
      </c>
      <c r="U78" s="197" t="b">
        <f>OR(AND($C78="男",$C79="男",$D78="一般",$D79="一般",$G78="男子ダブルス",$I78="a"),AND($C78="男",$C79="男",$D78="一般",$D79="高校以下",$G78="男子ダブルス",$I78="a"),AND($C78="男",$C79="男",$D78="高校以下",$D79="一般",$G78="男子ダブルス",$I78="a"))</f>
        <v>0</v>
      </c>
      <c r="V78" s="198" t="b">
        <f>OR(AND($C78="男",$C79="男",$D78="一般",$D79="一般",$G78="男子ダブルス",$I78="b"),AND($C78="男",$C79="男",$D78="一般",$D79="高校以下",$G78="男子ダブルス",$I78="b"),AND($C78="男",$C79="男",$D78="高校以下",$D79="一般",$G78="男子ダブルス",$I78="b"))</f>
        <v>0</v>
      </c>
      <c r="W78" s="198" t="b">
        <f>OR(AND($C78="男",$C79="男",$D78="一般",$D79="一般",$G78="男子ダブルス",$I78="c"),AND($C78="男",$C79="男",$D78="一般",$D79="高校以下",$G78="男子ダブルス",$I78="c"),AND($C78="男",$C79="男",$D78="高校以下",$D79="一般",$G78="男子ダブルス",$I78="c"))</f>
        <v>0</v>
      </c>
      <c r="X78" s="198" t="b">
        <f>OR(AND($C78="男",$C79="男",$D78="一般",$D79="一般",$G78="男子ダブルス",$I78="d"),AND($C78="男",$C79="男",$D78="一般",$D79="高校以下",$G78="男子ダブルス",$I78="d"),AND($C78="男",$C79="男",$D78="高校以下",$D79="一般",$G78="男子ダブルス",$I78="d"))</f>
        <v>0</v>
      </c>
      <c r="Y78" s="198" t="b">
        <f>OR(AND($C78="男",$C79="男",$D78="一般",$D79="一般",$G78="男子ダブルス",$I78="e"),AND($C78="男",$C79="男",$D78="一般",$D79="高校以下",$G78="男子ダブルス",$I78="e"),AND($C78="男",$C79="男",$D78="高校以下",$D79="一般",$G78="男子ダブルス",$I78="e"))</f>
        <v>0</v>
      </c>
      <c r="Z78" s="189" t="b">
        <f>AND($C78="男",$C79="男",$G78="男子ダブルス",$I78="a",$D78="高校以下",$D79="高校以下")</f>
        <v>0</v>
      </c>
      <c r="AA78" s="189" t="b">
        <f>AND($C78="男",$C79="男",$G78="男子ダブルス",$I78="b",$D78="高校以下",$D79="高校以下")</f>
        <v>0</v>
      </c>
      <c r="AB78" s="189" t="b">
        <f>AND($C78="男",$C79="男",$G78="男子ダブルス",$I78="c",$D78="高校以下",$D79="高校以下")</f>
        <v>0</v>
      </c>
      <c r="AC78" s="189" t="b">
        <f>AND($C78="男",$C79="男",$G78="男子ダブルス",$I78="d",$D78="高校以下",$D79="高校以下")</f>
        <v>0</v>
      </c>
      <c r="AD78" s="189" t="b">
        <f>AND($C78="男",$C79="男",$G78="男子ダブルス",$I78="e",$D78="高校以下",$D79="高校以下")</f>
        <v>0</v>
      </c>
      <c r="AE78" s="189" t="b">
        <f>OR(AND($C78="女",$C79="女",$D78="一般",$D79="一般",$G78="女子ダブルス",$I78="a"),AND($C78="女",$C79="女",$D78="一般",$D79="高校以下",$G78="女子ダブルス",$I78="a"),AND($C78="女",$C79="女",$D78="高校以下",$D79="一般",$G78="女子ダブルス",$I78="a"))</f>
        <v>0</v>
      </c>
      <c r="AF78" s="189" t="b">
        <f>OR(AND($C78="女",$C79="女",$D78="一般",$D79="一般",$G78="女子ダブルス",$I78="b"),AND($C78="女",$C79="女",$D78="一般",$D79="高校以下",$G78="女子ダブルス",$I78="b"),AND($C78="女",$C79="女",$D78="高校以下",$D79="一般",$G78="女子ダブルス",$I78="b"))</f>
        <v>0</v>
      </c>
      <c r="AG78" s="189" t="b">
        <f>OR(AND($C78="女",$C79="女",$D78="一般",$D79="一般",$G78="女子ダブルス",$I78="c"),AND($C78="女",$C79="女",$D78="一般",$D79="高校以下",$G78="女子ダブルス",$I78="c"),AND($C78="女",$C79="女",$D78="高校以下",$D79="一般",$G78="女子ダブルス",$I78="c"))</f>
        <v>0</v>
      </c>
      <c r="AH78" s="189" t="b">
        <f>OR(AND($C78="女",$C79="女",$D78="一般",$D79="一般",$G78="女子ダブルス",$I78="d"),AND($C78="女",$C79="女",$D78="一般",$D79="高校以下",$G78="女子ダブルス",$I78="d"),AND($C78="女",$C79="女",$D78="高校以下",$D79="一般",$G78="女子ダブルス",$I78="d"))</f>
        <v>0</v>
      </c>
      <c r="AI78" s="189" t="b">
        <f>OR(AND($C78="女",$C79="女",$D78="一般",$D79="一般",$G78="女子ダブルス",$I78="e"),AND($C78="女",$C79="女",$D78="一般",$D79="高校以下",$G78="女子ダブルス",$I78="e"),AND($C78="女",$C79="女",$D78="高校以下",$D79="一般",$G78="女子ダブルス",$I78="e"))</f>
        <v>0</v>
      </c>
      <c r="AJ78" s="189" t="b">
        <f>AND($C78="女",$C79="女",$D78="高校以下",$D79="高校以下",$G78="女子ダブルス",$I78="a")</f>
        <v>0</v>
      </c>
      <c r="AK78" s="189" t="b">
        <f>AND($C78="女",$C79="女",$D78="高校以下",$D79="高校以下",$G78="女子ダブルス",$I78="b")</f>
        <v>0</v>
      </c>
      <c r="AL78" s="189" t="b">
        <f>AND($C78="女",$C79="女",$D78="高校以下",$D79="高校以下",$G78="女子ダブルス",$I78="c")</f>
        <v>0</v>
      </c>
      <c r="AM78" s="189" t="b">
        <f>AND($C78="女",$C79="女",$D78="高校以下",$D79="高校以下",$G78="女子ダブルス",$I78="d")</f>
        <v>0</v>
      </c>
      <c r="AN78" s="189" t="b">
        <f>AND($C78="女",$C79="女",$D78="高校以下",$D79="高校以下",$G78="女子ダブルス",$I78="e")</f>
        <v>0</v>
      </c>
      <c r="AO78" s="189" t="b">
        <f>AND($C78="男",$C79="男",$D78="一般",$D79="一般",$G78="男子35ダブルス",$I78="")</f>
        <v>0</v>
      </c>
      <c r="AP78" s="189" t="b">
        <f>AND($C78="男",$C79="男",$D78="一般",$D79="一般",$G78="男子45ダブルス",$I78="")</f>
        <v>0</v>
      </c>
      <c r="AQ78" s="189" t="b">
        <f>AND($C78="男",$C79="男",$D78="一般",$D79="一般",$G78="男子55ダブルス",$I78="")</f>
        <v>0</v>
      </c>
      <c r="AR78" s="189" t="b">
        <f>AND($C78="男",$C79="男",$D78="一般",$D79="一般",$G78="男子60ダブルス",$I78="")</f>
        <v>0</v>
      </c>
      <c r="AS78" s="189" t="b">
        <f>AND($C78="男",$C79="男",$D78="一般",$D79="一般",$G78="男子65ダブルス",$I78="")</f>
        <v>0</v>
      </c>
      <c r="AT78" s="189" t="b">
        <f>AND($C78="女",$C79="女",$D78="一般",$D79="一般",$G78="女子35ダブルス",$I78="")</f>
        <v>0</v>
      </c>
      <c r="AU78" s="189" t="b">
        <f>AND($C78="女",$C79="女",$D78="一般",$D79="一般",$G78="女子45ダブルス",$I78="")</f>
        <v>0</v>
      </c>
      <c r="AV78" s="189" t="b">
        <f>AND($C78="女",$C79="女",$D78="一般",$D79="一般",$G78="女子55ダブルス",$I78="")</f>
        <v>0</v>
      </c>
      <c r="AW78" s="189" t="b">
        <f>OR(AND($C78="男",$C79="女",$D78="一般",$D79="一般",$G78="ミックスダブルス",$I78="i"),AND($C78="女",$C79="男",$D78="一般",$D79="一般",$G78="ミックスダブルス",$I78="i"),AND($C78="男",$C79="女",$D78="一般",$D79="高校以下",$G78="ミックスダブルス",$I78="i"),AND($C78="女",$C79="男",$D78="一般",$D79="高校以下",$G78="ミックスダブルス",$I78="i"),AND($C78="男",$C79="女",$D78="高校以下",$D79="一般",$G78="ミックスダブルス",$I78="i"),AND($C78="女",$C79="男",$D78="高校以下",$D79="一般",$G78="ミックスダブルス",$I78="i"))</f>
        <v>0</v>
      </c>
      <c r="AX78" s="189" t="b">
        <f>OR(AND($C78="男",$C79="女",$D78="高校以下",$D79="高校以下",$G78="ミックスダブルス",$I78="i"),AND($C78="女",$C79="男",$D78="高校以下",$D79="高校以下",$G78="ミックスダブルス",$I78="i"))</f>
        <v>0</v>
      </c>
      <c r="AY78" s="189" t="b">
        <f>OR(AND($C78="男",$C79="女",$D78="一般",$D79="一般",$G78="ミックスダブルス",$I78="j"),AND($C78="女",$C79="男",$D78="一般",$D79="一般",$G78="ミックスダブルス",$I78="j"),AND($C78="男",$C79="女",$D78="一般",$D79="高校以下",$G78="ミックスダブルス",$I78="j"),AND($C78="女",$C79="男",$D78="一般",$D79="高校以下",$G78="ミックスダブルス",$I78="j"),AND($C78="男",$C79="女",$D78="高校以下",$D79="一般",$G78="ミックスダブルス",$I78="j"),AND($C78="女",$C79="男",$D78="高校以下",$D79="一般",$G78="ミックスダブルス",$I78="j"))</f>
        <v>0</v>
      </c>
      <c r="AZ78" s="189" t="b">
        <f>OR(AND($C78="男",$C79="女",$D78="高校以下",$D79="高校以下",$G78="ミックスダブルス",$I78="j"),AND($C78="女",$C79="男",$D78="高校以下",$D79="高校以下",$G78="ミックスダブルス",$I78="j"))</f>
        <v>0</v>
      </c>
    </row>
    <row r="79" spans="1:52" s="30" customFormat="1" ht="22.5" customHeight="1" hidden="1">
      <c r="A79" s="222"/>
      <c r="B79" s="223"/>
      <c r="C79" s="35"/>
      <c r="D79" s="100"/>
      <c r="E79" s="238"/>
      <c r="F79" s="239"/>
      <c r="G79" s="203"/>
      <c r="H79" s="204"/>
      <c r="I79" s="228"/>
      <c r="J79" s="47"/>
      <c r="K79" s="224">
        <f t="shared" si="43"/>
      </c>
      <c r="L79" s="225"/>
      <c r="M79" s="35">
        <f t="shared" si="44"/>
      </c>
      <c r="N79" s="35"/>
      <c r="O79" s="226">
        <f t="shared" si="45"/>
      </c>
      <c r="P79" s="226"/>
      <c r="Q79" s="203"/>
      <c r="R79" s="204"/>
      <c r="S79" s="200"/>
      <c r="T79" s="36">
        <f t="shared" si="46"/>
      </c>
      <c r="U79" s="197"/>
      <c r="V79" s="198"/>
      <c r="W79" s="198"/>
      <c r="X79" s="198"/>
      <c r="Y79" s="198"/>
      <c r="Z79" s="189"/>
      <c r="AA79" s="189"/>
      <c r="AB79" s="189"/>
      <c r="AC79" s="189"/>
      <c r="AD79" s="189"/>
      <c r="AE79" s="189"/>
      <c r="AF79" s="189"/>
      <c r="AG79" s="189"/>
      <c r="AH79" s="189"/>
      <c r="AI79" s="189"/>
      <c r="AJ79" s="189"/>
      <c r="AK79" s="189"/>
      <c r="AL79" s="189"/>
      <c r="AM79" s="189"/>
      <c r="AN79" s="189"/>
      <c r="AO79" s="189"/>
      <c r="AP79" s="189"/>
      <c r="AQ79" s="189"/>
      <c r="AR79" s="189"/>
      <c r="AS79" s="189"/>
      <c r="AT79" s="189"/>
      <c r="AU79" s="189"/>
      <c r="AV79" s="189"/>
      <c r="AW79" s="189"/>
      <c r="AX79" s="189"/>
      <c r="AY79" s="189"/>
      <c r="AZ79" s="189"/>
    </row>
    <row r="80" spans="1:52" s="30" customFormat="1" ht="22.5" customHeight="1" hidden="1">
      <c r="A80" s="233"/>
      <c r="B80" s="234"/>
      <c r="C80" s="43"/>
      <c r="D80" s="101"/>
      <c r="E80" s="235"/>
      <c r="F80" s="236"/>
      <c r="G80" s="201"/>
      <c r="H80" s="202"/>
      <c r="I80" s="228"/>
      <c r="J80" s="48"/>
      <c r="K80" s="231">
        <f t="shared" si="43"/>
      </c>
      <c r="L80" s="232"/>
      <c r="M80" s="8">
        <f t="shared" si="44"/>
      </c>
      <c r="N80" s="135"/>
      <c r="O80" s="237">
        <f t="shared" si="45"/>
      </c>
      <c r="P80" s="237"/>
      <c r="Q80" s="201">
        <f>IF(G80=0,"",G80)</f>
      </c>
      <c r="R80" s="202"/>
      <c r="S80" s="199">
        <f>IF(I80=0,"",I80)</f>
      </c>
      <c r="T80" s="34">
        <f t="shared" si="46"/>
      </c>
      <c r="U80" s="197" t="b">
        <f>OR(AND($C80="男",$C81="男",$D80="一般",$D81="一般",$G80="男子ダブルス",$I80="a"),AND($C80="男",$C81="男",$D80="一般",$D81="高校以下",$G80="男子ダブルス",$I80="a"),AND($C80="男",$C81="男",$D80="高校以下",$D81="一般",$G80="男子ダブルス",$I80="a"))</f>
        <v>0</v>
      </c>
      <c r="V80" s="198" t="b">
        <f>OR(AND($C80="男",$C81="男",$D80="一般",$D81="一般",$G80="男子ダブルス",$I80="b"),AND($C80="男",$C81="男",$D80="一般",$D81="高校以下",$G80="男子ダブルス",$I80="b"),AND($C80="男",$C81="男",$D80="高校以下",$D81="一般",$G80="男子ダブルス",$I80="b"))</f>
        <v>0</v>
      </c>
      <c r="W80" s="198" t="b">
        <f>OR(AND($C80="男",$C81="男",$D80="一般",$D81="一般",$G80="男子ダブルス",$I80="c"),AND($C80="男",$C81="男",$D80="一般",$D81="高校以下",$G80="男子ダブルス",$I80="c"),AND($C80="男",$C81="男",$D80="高校以下",$D81="一般",$G80="男子ダブルス",$I80="c"))</f>
        <v>0</v>
      </c>
      <c r="X80" s="198" t="b">
        <f>OR(AND($C80="男",$C81="男",$D80="一般",$D81="一般",$G80="男子ダブルス",$I80="d"),AND($C80="男",$C81="男",$D80="一般",$D81="高校以下",$G80="男子ダブルス",$I80="d"),AND($C80="男",$C81="男",$D80="高校以下",$D81="一般",$G80="男子ダブルス",$I80="d"))</f>
        <v>0</v>
      </c>
      <c r="Y80" s="198" t="b">
        <f>OR(AND($C80="男",$C81="男",$D80="一般",$D81="一般",$G80="男子ダブルス",$I80="e"),AND($C80="男",$C81="男",$D80="一般",$D81="高校以下",$G80="男子ダブルス",$I80="e"),AND($C80="男",$C81="男",$D80="高校以下",$D81="一般",$G80="男子ダブルス",$I80="e"))</f>
        <v>0</v>
      </c>
      <c r="Z80" s="189" t="b">
        <f>AND($C80="男",$C81="男",$G80="男子ダブルス",$I80="a",$D80="高校以下",$D81="高校以下")</f>
        <v>0</v>
      </c>
      <c r="AA80" s="189" t="b">
        <f>AND($C80="男",$C81="男",$G80="男子ダブルス",$I80="b",$D80="高校以下",$D81="高校以下")</f>
        <v>0</v>
      </c>
      <c r="AB80" s="189" t="b">
        <f>AND($C80="男",$C81="男",$G80="男子ダブルス",$I80="c",$D80="高校以下",$D81="高校以下")</f>
        <v>0</v>
      </c>
      <c r="AC80" s="189" t="b">
        <f>AND($C80="男",$C81="男",$G80="男子ダブルス",$I80="d",$D80="高校以下",$D81="高校以下")</f>
        <v>0</v>
      </c>
      <c r="AD80" s="189" t="b">
        <f>AND($C80="男",$C81="男",$G80="男子ダブルス",$I80="e",$D80="高校以下",$D81="高校以下")</f>
        <v>0</v>
      </c>
      <c r="AE80" s="189" t="b">
        <f>OR(AND($C80="女",$C81="女",$D80="一般",$D81="一般",$G80="女子ダブルス",$I80="a"),AND($C80="女",$C81="女",$D80="一般",$D81="高校以下",$G80="女子ダブルス",$I80="a"),AND($C80="女",$C81="女",$D80="高校以下",$D81="一般",$G80="女子ダブルス",$I80="a"))</f>
        <v>0</v>
      </c>
      <c r="AF80" s="189" t="b">
        <f>OR(AND($C80="女",$C81="女",$D80="一般",$D81="一般",$G80="女子ダブルス",$I80="b"),AND($C80="女",$C81="女",$D80="一般",$D81="高校以下",$G80="女子ダブルス",$I80="b"),AND($C80="女",$C81="女",$D80="高校以下",$D81="一般",$G80="女子ダブルス",$I80="b"))</f>
        <v>0</v>
      </c>
      <c r="AG80" s="189" t="b">
        <f>OR(AND($C80="女",$C81="女",$D80="一般",$D81="一般",$G80="女子ダブルス",$I80="c"),AND($C80="女",$C81="女",$D80="一般",$D81="高校以下",$G80="女子ダブルス",$I80="c"),AND($C80="女",$C81="女",$D80="高校以下",$D81="一般",$G80="女子ダブルス",$I80="c"))</f>
        <v>0</v>
      </c>
      <c r="AH80" s="189" t="b">
        <f>OR(AND($C80="女",$C81="女",$D80="一般",$D81="一般",$G80="女子ダブルス",$I80="d"),AND($C80="女",$C81="女",$D80="一般",$D81="高校以下",$G80="女子ダブルス",$I80="d"),AND($C80="女",$C81="女",$D80="高校以下",$D81="一般",$G80="女子ダブルス",$I80="d"))</f>
        <v>0</v>
      </c>
      <c r="AI80" s="189" t="b">
        <f>OR(AND($C80="女",$C81="女",$D80="一般",$D81="一般",$G80="女子ダブルス",$I80="e"),AND($C80="女",$C81="女",$D80="一般",$D81="高校以下",$G80="女子ダブルス",$I80="e"),AND($C80="女",$C81="女",$D80="高校以下",$D81="一般",$G80="女子ダブルス",$I80="e"))</f>
        <v>0</v>
      </c>
      <c r="AJ80" s="189" t="b">
        <f>AND($C80="女",$C81="女",$D80="高校以下",$D81="高校以下",$G80="女子ダブルス",$I80="a")</f>
        <v>0</v>
      </c>
      <c r="AK80" s="189" t="b">
        <f>AND($C80="女",$C81="女",$D80="高校以下",$D81="高校以下",$G80="女子ダブルス",$I80="b")</f>
        <v>0</v>
      </c>
      <c r="AL80" s="189" t="b">
        <f>AND($C80="女",$C81="女",$D80="高校以下",$D81="高校以下",$G80="女子ダブルス",$I80="c")</f>
        <v>0</v>
      </c>
      <c r="AM80" s="189" t="b">
        <f>AND($C80="女",$C81="女",$D80="高校以下",$D81="高校以下",$G80="女子ダブルス",$I80="d")</f>
        <v>0</v>
      </c>
      <c r="AN80" s="189" t="b">
        <f>AND($C80="女",$C81="女",$D80="高校以下",$D81="高校以下",$G80="女子ダブルス",$I80="e")</f>
        <v>0</v>
      </c>
      <c r="AO80" s="189" t="b">
        <f>AND($C80="男",$C81="男",$D80="一般",$D81="一般",$G80="男子35ダブルス",$I80="")</f>
        <v>0</v>
      </c>
      <c r="AP80" s="189" t="b">
        <f>AND($C80="男",$C81="男",$D80="一般",$D81="一般",$G80="男子45ダブルス",$I80="")</f>
        <v>0</v>
      </c>
      <c r="AQ80" s="189" t="b">
        <f>AND($C80="男",$C81="男",$D80="一般",$D81="一般",$G80="男子55ダブルス",$I80="")</f>
        <v>0</v>
      </c>
      <c r="AR80" s="189" t="b">
        <f>AND($C80="男",$C81="男",$D80="一般",$D81="一般",$G80="男子60ダブルス",$I80="")</f>
        <v>0</v>
      </c>
      <c r="AS80" s="189" t="b">
        <f>AND($C80="男",$C81="男",$D80="一般",$D81="一般",$G80="男子65ダブルス",$I80="")</f>
        <v>0</v>
      </c>
      <c r="AT80" s="189" t="b">
        <f>AND($C80="女",$C81="女",$D80="一般",$D81="一般",$G80="女子35ダブルス",$I80="")</f>
        <v>0</v>
      </c>
      <c r="AU80" s="189" t="b">
        <f>AND($C80="女",$C81="女",$D80="一般",$D81="一般",$G80="女子45ダブルス",$I80="")</f>
        <v>0</v>
      </c>
      <c r="AV80" s="189" t="b">
        <f>AND($C80="女",$C81="女",$D80="一般",$D81="一般",$G80="女子55ダブルス",$I80="")</f>
        <v>0</v>
      </c>
      <c r="AW80" s="189" t="b">
        <f>OR(AND($C80="男",$C81="女",$D80="一般",$D81="一般",$G80="ミックスダブルス",$I80="i"),AND($C80="女",$C81="男",$D80="一般",$D81="一般",$G80="ミックスダブルス",$I80="i"),AND($C80="男",$C81="女",$D80="一般",$D81="高校以下",$G80="ミックスダブルス",$I80="i"),AND($C80="女",$C81="男",$D80="一般",$D81="高校以下",$G80="ミックスダブルス",$I80="i"),AND($C80="男",$C81="女",$D80="高校以下",$D81="一般",$G80="ミックスダブルス",$I80="i"),AND($C80="女",$C81="男",$D80="高校以下",$D81="一般",$G80="ミックスダブルス",$I80="i"))</f>
        <v>0</v>
      </c>
      <c r="AX80" s="189" t="b">
        <f>OR(AND($C80="男",$C81="女",$D80="高校以下",$D81="高校以下",$G80="ミックスダブルス",$I80="i"),AND($C80="女",$C81="男",$D80="高校以下",$D81="高校以下",$G80="ミックスダブルス",$I80="i"))</f>
        <v>0</v>
      </c>
      <c r="AY80" s="189" t="b">
        <f>OR(AND($C80="男",$C81="女",$D80="一般",$D81="一般",$G80="ミックスダブルス",$I80="j"),AND($C80="女",$C81="男",$D80="一般",$D81="一般",$G80="ミックスダブルス",$I80="j"),AND($C80="男",$C81="女",$D80="一般",$D81="高校以下",$G80="ミックスダブルス",$I80="j"),AND($C80="女",$C81="男",$D80="一般",$D81="高校以下",$G80="ミックスダブルス",$I80="j"),AND($C80="男",$C81="女",$D80="高校以下",$D81="一般",$G80="ミックスダブルス",$I80="j"),AND($C80="女",$C81="男",$D80="高校以下",$D81="一般",$G80="ミックスダブルス",$I80="j"))</f>
        <v>0</v>
      </c>
      <c r="AZ80" s="189" t="b">
        <f>OR(AND($C80="男",$C81="女",$D80="高校以下",$D81="高校以下",$G80="ミックスダブルス",$I80="j"),AND($C80="女",$C81="男",$D80="高校以下",$D81="高校以下",$G80="ミックスダブルス",$I80="j"))</f>
        <v>0</v>
      </c>
    </row>
    <row r="81" spans="1:52" s="30" customFormat="1" ht="22.5" customHeight="1" hidden="1">
      <c r="A81" s="222"/>
      <c r="B81" s="223"/>
      <c r="C81" s="35"/>
      <c r="D81" s="100"/>
      <c r="E81" s="238"/>
      <c r="F81" s="239"/>
      <c r="G81" s="203"/>
      <c r="H81" s="204"/>
      <c r="I81" s="228"/>
      <c r="J81" s="47"/>
      <c r="K81" s="224">
        <f t="shared" si="43"/>
      </c>
      <c r="L81" s="225"/>
      <c r="M81" s="35">
        <f t="shared" si="44"/>
      </c>
      <c r="N81" s="35"/>
      <c r="O81" s="226">
        <f t="shared" si="45"/>
      </c>
      <c r="P81" s="226"/>
      <c r="Q81" s="203"/>
      <c r="R81" s="204"/>
      <c r="S81" s="200"/>
      <c r="T81" s="36">
        <f t="shared" si="46"/>
      </c>
      <c r="U81" s="197"/>
      <c r="V81" s="198"/>
      <c r="W81" s="198"/>
      <c r="X81" s="198"/>
      <c r="Y81" s="198"/>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89"/>
      <c r="AY81" s="189"/>
      <c r="AZ81" s="189"/>
    </row>
    <row r="82" spans="1:52" s="30" customFormat="1" ht="22.5" customHeight="1" hidden="1">
      <c r="A82" s="233"/>
      <c r="B82" s="234"/>
      <c r="C82" s="43"/>
      <c r="D82" s="101"/>
      <c r="E82" s="235"/>
      <c r="F82" s="236"/>
      <c r="G82" s="201"/>
      <c r="H82" s="202"/>
      <c r="I82" s="228"/>
      <c r="J82" s="48"/>
      <c r="K82" s="231">
        <f t="shared" si="43"/>
      </c>
      <c r="L82" s="232"/>
      <c r="M82" s="8">
        <f t="shared" si="44"/>
      </c>
      <c r="N82" s="135"/>
      <c r="O82" s="237">
        <f t="shared" si="45"/>
      </c>
      <c r="P82" s="237"/>
      <c r="Q82" s="201">
        <f>IF(G82=0,"",G82)</f>
      </c>
      <c r="R82" s="202"/>
      <c r="S82" s="199">
        <f>IF(I82=0,"",I82)</f>
      </c>
      <c r="T82" s="34">
        <f t="shared" si="46"/>
      </c>
      <c r="U82" s="197" t="b">
        <f>OR(AND($C82="男",$C83="男",$D82="一般",$D83="一般",$G82="男子ダブルス",$I82="a"),AND($C82="男",$C83="男",$D82="一般",$D83="高校以下",$G82="男子ダブルス",$I82="a"),AND($C82="男",$C83="男",$D82="高校以下",$D83="一般",$G82="男子ダブルス",$I82="a"))</f>
        <v>0</v>
      </c>
      <c r="V82" s="198" t="b">
        <f>OR(AND($C82="男",$C83="男",$D82="一般",$D83="一般",$G82="男子ダブルス",$I82="b"),AND($C82="男",$C83="男",$D82="一般",$D83="高校以下",$G82="男子ダブルス",$I82="b"),AND($C82="男",$C83="男",$D82="高校以下",$D83="一般",$G82="男子ダブルス",$I82="b"))</f>
        <v>0</v>
      </c>
      <c r="W82" s="198" t="b">
        <f>OR(AND($C82="男",$C83="男",$D82="一般",$D83="一般",$G82="男子ダブルス",$I82="c"),AND($C82="男",$C83="男",$D82="一般",$D83="高校以下",$G82="男子ダブルス",$I82="c"),AND($C82="男",$C83="男",$D82="高校以下",$D83="一般",$G82="男子ダブルス",$I82="c"))</f>
        <v>0</v>
      </c>
      <c r="X82" s="198" t="b">
        <f>OR(AND($C82="男",$C83="男",$D82="一般",$D83="一般",$G82="男子ダブルス",$I82="d"),AND($C82="男",$C83="男",$D82="一般",$D83="高校以下",$G82="男子ダブルス",$I82="d"),AND($C82="男",$C83="男",$D82="高校以下",$D83="一般",$G82="男子ダブルス",$I82="d"))</f>
        <v>0</v>
      </c>
      <c r="Y82" s="198" t="b">
        <f>OR(AND($C82="男",$C83="男",$D82="一般",$D83="一般",$G82="男子ダブルス",$I82="e"),AND($C82="男",$C83="男",$D82="一般",$D83="高校以下",$G82="男子ダブルス",$I82="e"),AND($C82="男",$C83="男",$D82="高校以下",$D83="一般",$G82="男子ダブルス",$I82="e"))</f>
        <v>0</v>
      </c>
      <c r="Z82" s="189" t="b">
        <f>AND($C82="男",$C83="男",$G82="男子ダブルス",$I82="a",$D82="高校以下",$D83="高校以下")</f>
        <v>0</v>
      </c>
      <c r="AA82" s="189" t="b">
        <f>AND($C82="男",$C83="男",$G82="男子ダブルス",$I82="b",$D82="高校以下",$D83="高校以下")</f>
        <v>0</v>
      </c>
      <c r="AB82" s="189" t="b">
        <f>AND($C82="男",$C83="男",$G82="男子ダブルス",$I82="c",$D82="高校以下",$D83="高校以下")</f>
        <v>0</v>
      </c>
      <c r="AC82" s="189" t="b">
        <f>AND($C82="男",$C83="男",$G82="男子ダブルス",$I82="d",$D82="高校以下",$D83="高校以下")</f>
        <v>0</v>
      </c>
      <c r="AD82" s="189" t="b">
        <f>AND($C82="男",$C83="男",$G82="男子ダブルス",$I82="e",$D82="高校以下",$D83="高校以下")</f>
        <v>0</v>
      </c>
      <c r="AE82" s="189" t="b">
        <f>OR(AND($C82="女",$C83="女",$D82="一般",$D83="一般",$G82="女子ダブルス",$I82="a"),AND($C82="女",$C83="女",$D82="一般",$D83="高校以下",$G82="女子ダブルス",$I82="a"),AND($C82="女",$C83="女",$D82="高校以下",$D83="一般",$G82="女子ダブルス",$I82="a"))</f>
        <v>0</v>
      </c>
      <c r="AF82" s="189" t="b">
        <f>OR(AND($C82="女",$C83="女",$D82="一般",$D83="一般",$G82="女子ダブルス",$I82="b"),AND($C82="女",$C83="女",$D82="一般",$D83="高校以下",$G82="女子ダブルス",$I82="b"),AND($C82="女",$C83="女",$D82="高校以下",$D83="一般",$G82="女子ダブルス",$I82="b"))</f>
        <v>0</v>
      </c>
      <c r="AG82" s="189" t="b">
        <f>OR(AND($C82="女",$C83="女",$D82="一般",$D83="一般",$G82="女子ダブルス",$I82="c"),AND($C82="女",$C83="女",$D82="一般",$D83="高校以下",$G82="女子ダブルス",$I82="c"),AND($C82="女",$C83="女",$D82="高校以下",$D83="一般",$G82="女子ダブルス",$I82="c"))</f>
        <v>0</v>
      </c>
      <c r="AH82" s="189" t="b">
        <f>OR(AND($C82="女",$C83="女",$D82="一般",$D83="一般",$G82="女子ダブルス",$I82="d"),AND($C82="女",$C83="女",$D82="一般",$D83="高校以下",$G82="女子ダブルス",$I82="d"),AND($C82="女",$C83="女",$D82="高校以下",$D83="一般",$G82="女子ダブルス",$I82="d"))</f>
        <v>0</v>
      </c>
      <c r="AI82" s="189" t="b">
        <f>OR(AND($C82="女",$C83="女",$D82="一般",$D83="一般",$G82="女子ダブルス",$I82="e"),AND($C82="女",$C83="女",$D82="一般",$D83="高校以下",$G82="女子ダブルス",$I82="e"),AND($C82="女",$C83="女",$D82="高校以下",$D83="一般",$G82="女子ダブルス",$I82="e"))</f>
        <v>0</v>
      </c>
      <c r="AJ82" s="189" t="b">
        <f>AND($C82="女",$C83="女",$D82="高校以下",$D83="高校以下",$G82="女子ダブルス",$I82="a")</f>
        <v>0</v>
      </c>
      <c r="AK82" s="189" t="b">
        <f>AND($C82="女",$C83="女",$D82="高校以下",$D83="高校以下",$G82="女子ダブルス",$I82="b")</f>
        <v>0</v>
      </c>
      <c r="AL82" s="189" t="b">
        <f>AND($C82="女",$C83="女",$D82="高校以下",$D83="高校以下",$G82="女子ダブルス",$I82="c")</f>
        <v>0</v>
      </c>
      <c r="AM82" s="189" t="b">
        <f>AND($C82="女",$C83="女",$D82="高校以下",$D83="高校以下",$G82="女子ダブルス",$I82="d")</f>
        <v>0</v>
      </c>
      <c r="AN82" s="189" t="b">
        <f>AND($C82="女",$C83="女",$D82="高校以下",$D83="高校以下",$G82="女子ダブルス",$I82="e")</f>
        <v>0</v>
      </c>
      <c r="AO82" s="189" t="b">
        <f>AND($C82="男",$C83="男",$D82="一般",$D83="一般",$G82="男子35ダブルス",$I82="")</f>
        <v>0</v>
      </c>
      <c r="AP82" s="189" t="b">
        <f>AND($C82="男",$C83="男",$D82="一般",$D83="一般",$G82="男子45ダブルス",$I82="")</f>
        <v>0</v>
      </c>
      <c r="AQ82" s="189" t="b">
        <f>AND($C82="男",$C83="男",$D82="一般",$D83="一般",$G82="男子55ダブルス",$I82="")</f>
        <v>0</v>
      </c>
      <c r="AR82" s="189" t="b">
        <f>AND($C82="男",$C83="男",$D82="一般",$D83="一般",$G82="男子60ダブルス",$I82="")</f>
        <v>0</v>
      </c>
      <c r="AS82" s="189" t="b">
        <f>AND($C82="男",$C83="男",$D82="一般",$D83="一般",$G82="男子65ダブルス",$I82="")</f>
        <v>0</v>
      </c>
      <c r="AT82" s="189" t="b">
        <f>AND($C82="女",$C83="女",$D82="一般",$D83="一般",$G82="女子35ダブルス",$I82="")</f>
        <v>0</v>
      </c>
      <c r="AU82" s="189" t="b">
        <f>AND($C82="女",$C83="女",$D82="一般",$D83="一般",$G82="女子45ダブルス",$I82="")</f>
        <v>0</v>
      </c>
      <c r="AV82" s="189" t="b">
        <f>AND($C82="女",$C83="女",$D82="一般",$D83="一般",$G82="女子55ダブルス",$I82="")</f>
        <v>0</v>
      </c>
      <c r="AW82" s="189" t="b">
        <f>OR(AND($C82="男",$C83="女",$D82="一般",$D83="一般",$G82="ミックスダブルス",$I82="i"),AND($C82="女",$C83="男",$D82="一般",$D83="一般",$G82="ミックスダブルス",$I82="i"),AND($C82="男",$C83="女",$D82="一般",$D83="高校以下",$G82="ミックスダブルス",$I82="i"),AND($C82="女",$C83="男",$D82="一般",$D83="高校以下",$G82="ミックスダブルス",$I82="i"),AND($C82="男",$C83="女",$D82="高校以下",$D83="一般",$G82="ミックスダブルス",$I82="i"),AND($C82="女",$C83="男",$D82="高校以下",$D83="一般",$G82="ミックスダブルス",$I82="i"))</f>
        <v>0</v>
      </c>
      <c r="AX82" s="189" t="b">
        <f>OR(AND($C82="男",$C83="女",$D82="高校以下",$D83="高校以下",$G82="ミックスダブルス",$I82="i"),AND($C82="女",$C83="男",$D82="高校以下",$D83="高校以下",$G82="ミックスダブルス",$I82="i"))</f>
        <v>0</v>
      </c>
      <c r="AY82" s="189" t="b">
        <f>OR(AND($C82="男",$C83="女",$D82="一般",$D83="一般",$G82="ミックスダブルス",$I82="j"),AND($C82="女",$C83="男",$D82="一般",$D83="一般",$G82="ミックスダブルス",$I82="j"),AND($C82="男",$C83="女",$D82="一般",$D83="高校以下",$G82="ミックスダブルス",$I82="j"),AND($C82="女",$C83="男",$D82="一般",$D83="高校以下",$G82="ミックスダブルス",$I82="j"),AND($C82="男",$C83="女",$D82="高校以下",$D83="一般",$G82="ミックスダブルス",$I82="j"),AND($C82="女",$C83="男",$D82="高校以下",$D83="一般",$G82="ミックスダブルス",$I82="j"))</f>
        <v>0</v>
      </c>
      <c r="AZ82" s="189" t="b">
        <f>OR(AND($C82="男",$C83="女",$D82="高校以下",$D83="高校以下",$G82="ミックスダブルス",$I82="j"),AND($C82="女",$C83="男",$D82="高校以下",$D83="高校以下",$G82="ミックスダブルス",$I82="j"))</f>
        <v>0</v>
      </c>
    </row>
    <row r="83" spans="1:52" s="30" customFormat="1" ht="22.5" customHeight="1" hidden="1">
      <c r="A83" s="222"/>
      <c r="B83" s="223"/>
      <c r="C83" s="35"/>
      <c r="D83" s="100"/>
      <c r="E83" s="238"/>
      <c r="F83" s="239"/>
      <c r="G83" s="203"/>
      <c r="H83" s="204"/>
      <c r="I83" s="228"/>
      <c r="J83" s="47"/>
      <c r="K83" s="224">
        <f t="shared" si="43"/>
      </c>
      <c r="L83" s="225"/>
      <c r="M83" s="35">
        <f t="shared" si="44"/>
      </c>
      <c r="N83" s="35"/>
      <c r="O83" s="226">
        <f t="shared" si="45"/>
      </c>
      <c r="P83" s="226"/>
      <c r="Q83" s="203"/>
      <c r="R83" s="204"/>
      <c r="S83" s="200"/>
      <c r="T83" s="36">
        <f t="shared" si="46"/>
      </c>
      <c r="U83" s="197"/>
      <c r="V83" s="198"/>
      <c r="W83" s="198"/>
      <c r="X83" s="198"/>
      <c r="Y83" s="198"/>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89"/>
      <c r="AY83" s="189"/>
      <c r="AZ83" s="189"/>
    </row>
    <row r="84" spans="1:52" s="30" customFormat="1" ht="22.5" customHeight="1" hidden="1">
      <c r="A84" s="233"/>
      <c r="B84" s="234"/>
      <c r="C84" s="43"/>
      <c r="D84" s="101"/>
      <c r="E84" s="235"/>
      <c r="F84" s="236"/>
      <c r="G84" s="201"/>
      <c r="H84" s="202"/>
      <c r="I84" s="228"/>
      <c r="J84" s="48"/>
      <c r="K84" s="231">
        <f t="shared" si="43"/>
      </c>
      <c r="L84" s="232"/>
      <c r="M84" s="8">
        <f t="shared" si="44"/>
      </c>
      <c r="N84" s="135"/>
      <c r="O84" s="237">
        <f t="shared" si="45"/>
      </c>
      <c r="P84" s="237"/>
      <c r="Q84" s="201">
        <f>IF(G84=0,"",G84)</f>
      </c>
      <c r="R84" s="202"/>
      <c r="S84" s="199">
        <f>IF(I84=0,"",I84)</f>
      </c>
      <c r="T84" s="34">
        <f t="shared" si="46"/>
      </c>
      <c r="U84" s="197" t="b">
        <f>OR(AND($C84="男",$C85="男",$D84="一般",$D85="一般",$G84="男子ダブルス",$I84="a"),AND($C84="男",$C85="男",$D84="一般",$D85="高校以下",$G84="男子ダブルス",$I84="a"),AND($C84="男",$C85="男",$D84="高校以下",$D85="一般",$G84="男子ダブルス",$I84="a"))</f>
        <v>0</v>
      </c>
      <c r="V84" s="198" t="b">
        <f>OR(AND($C84="男",$C85="男",$D84="一般",$D85="一般",$G84="男子ダブルス",$I84="b"),AND($C84="男",$C85="男",$D84="一般",$D85="高校以下",$G84="男子ダブルス",$I84="b"),AND($C84="男",$C85="男",$D84="高校以下",$D85="一般",$G84="男子ダブルス",$I84="b"))</f>
        <v>0</v>
      </c>
      <c r="W84" s="198" t="b">
        <f>OR(AND($C84="男",$C85="男",$D84="一般",$D85="一般",$G84="男子ダブルス",$I84="c"),AND($C84="男",$C85="男",$D84="一般",$D85="高校以下",$G84="男子ダブルス",$I84="c"),AND($C84="男",$C85="男",$D84="高校以下",$D85="一般",$G84="男子ダブルス",$I84="c"))</f>
        <v>0</v>
      </c>
      <c r="X84" s="198" t="b">
        <f>OR(AND($C84="男",$C85="男",$D84="一般",$D85="一般",$G84="男子ダブルス",$I84="d"),AND($C84="男",$C85="男",$D84="一般",$D85="高校以下",$G84="男子ダブルス",$I84="d"),AND($C84="男",$C85="男",$D84="高校以下",$D85="一般",$G84="男子ダブルス",$I84="d"))</f>
        <v>0</v>
      </c>
      <c r="Y84" s="198" t="b">
        <f>OR(AND($C84="男",$C85="男",$D84="一般",$D85="一般",$G84="男子ダブルス",$I84="e"),AND($C84="男",$C85="男",$D84="一般",$D85="高校以下",$G84="男子ダブルス",$I84="e"),AND($C84="男",$C85="男",$D84="高校以下",$D85="一般",$G84="男子ダブルス",$I84="e"))</f>
        <v>0</v>
      </c>
      <c r="Z84" s="189" t="b">
        <f>AND($C84="男",$C85="男",$G84="男子ダブルス",$I84="a",$D84="高校以下",$D85="高校以下")</f>
        <v>0</v>
      </c>
      <c r="AA84" s="189" t="b">
        <f>AND($C84="男",$C85="男",$G84="男子ダブルス",$I84="b",$D84="高校以下",$D85="高校以下")</f>
        <v>0</v>
      </c>
      <c r="AB84" s="189" t="b">
        <f>AND($C84="男",$C85="男",$G84="男子ダブルス",$I84="c",$D84="高校以下",$D85="高校以下")</f>
        <v>0</v>
      </c>
      <c r="AC84" s="189" t="b">
        <f>AND($C84="男",$C85="男",$G84="男子ダブルス",$I84="d",$D84="高校以下",$D85="高校以下")</f>
        <v>0</v>
      </c>
      <c r="AD84" s="189" t="b">
        <f>AND($C84="男",$C85="男",$G84="男子ダブルス",$I84="e",$D84="高校以下",$D85="高校以下")</f>
        <v>0</v>
      </c>
      <c r="AE84" s="189" t="b">
        <f>OR(AND($C84="女",$C85="女",$D84="一般",$D85="一般",$G84="女子ダブルス",$I84="a"),AND($C84="女",$C85="女",$D84="一般",$D85="高校以下",$G84="女子ダブルス",$I84="a"),AND($C84="女",$C85="女",$D84="高校以下",$D85="一般",$G84="女子ダブルス",$I84="a"))</f>
        <v>0</v>
      </c>
      <c r="AF84" s="189" t="b">
        <f>OR(AND($C84="女",$C85="女",$D84="一般",$D85="一般",$G84="女子ダブルス",$I84="b"),AND($C84="女",$C85="女",$D84="一般",$D85="高校以下",$G84="女子ダブルス",$I84="b"),AND($C84="女",$C85="女",$D84="高校以下",$D85="一般",$G84="女子ダブルス",$I84="b"))</f>
        <v>0</v>
      </c>
      <c r="AG84" s="189" t="b">
        <f>OR(AND($C84="女",$C85="女",$D84="一般",$D85="一般",$G84="女子ダブルス",$I84="c"),AND($C84="女",$C85="女",$D84="一般",$D85="高校以下",$G84="女子ダブルス",$I84="c"),AND($C84="女",$C85="女",$D84="高校以下",$D85="一般",$G84="女子ダブルス",$I84="c"))</f>
        <v>0</v>
      </c>
      <c r="AH84" s="189" t="b">
        <f>OR(AND($C84="女",$C85="女",$D84="一般",$D85="一般",$G84="女子ダブルス",$I84="d"),AND($C84="女",$C85="女",$D84="一般",$D85="高校以下",$G84="女子ダブルス",$I84="d"),AND($C84="女",$C85="女",$D84="高校以下",$D85="一般",$G84="女子ダブルス",$I84="d"))</f>
        <v>0</v>
      </c>
      <c r="AI84" s="189" t="b">
        <f>OR(AND($C84="女",$C85="女",$D84="一般",$D85="一般",$G84="女子ダブルス",$I84="e"),AND($C84="女",$C85="女",$D84="一般",$D85="高校以下",$G84="女子ダブルス",$I84="e"),AND($C84="女",$C85="女",$D84="高校以下",$D85="一般",$G84="女子ダブルス",$I84="e"))</f>
        <v>0</v>
      </c>
      <c r="AJ84" s="189" t="b">
        <f>AND($C84="女",$C85="女",$D84="高校以下",$D85="高校以下",$G84="女子ダブルス",$I84="a")</f>
        <v>0</v>
      </c>
      <c r="AK84" s="189" t="b">
        <f>AND($C84="女",$C85="女",$D84="高校以下",$D85="高校以下",$G84="女子ダブルス",$I84="b")</f>
        <v>0</v>
      </c>
      <c r="AL84" s="189" t="b">
        <f>AND($C84="女",$C85="女",$D84="高校以下",$D85="高校以下",$G84="女子ダブルス",$I84="c")</f>
        <v>0</v>
      </c>
      <c r="AM84" s="189" t="b">
        <f>AND($C84="女",$C85="女",$D84="高校以下",$D85="高校以下",$G84="女子ダブルス",$I84="d")</f>
        <v>0</v>
      </c>
      <c r="AN84" s="189" t="b">
        <f>AND($C84="女",$C85="女",$D84="高校以下",$D85="高校以下",$G84="女子ダブルス",$I84="e")</f>
        <v>0</v>
      </c>
      <c r="AO84" s="189" t="b">
        <f>AND($C84="男",$C85="男",$D84="一般",$D85="一般",$G84="男子35ダブルス",$I84="")</f>
        <v>0</v>
      </c>
      <c r="AP84" s="189" t="b">
        <f>AND($C84="男",$C85="男",$D84="一般",$D85="一般",$G84="男子45ダブルス",$I84="")</f>
        <v>0</v>
      </c>
      <c r="AQ84" s="189" t="b">
        <f>AND($C84="男",$C85="男",$D84="一般",$D85="一般",$G84="男子55ダブルス",$I84="")</f>
        <v>0</v>
      </c>
      <c r="AR84" s="189" t="b">
        <f>AND($C84="男",$C85="男",$D84="一般",$D85="一般",$G84="男子60ダブルス",$I84="")</f>
        <v>0</v>
      </c>
      <c r="AS84" s="189" t="b">
        <f>AND($C84="男",$C85="男",$D84="一般",$D85="一般",$G84="男子65ダブルス",$I84="")</f>
        <v>0</v>
      </c>
      <c r="AT84" s="189" t="b">
        <f>AND($C84="女",$C85="女",$D84="一般",$D85="一般",$G84="女子35ダブルス",$I84="")</f>
        <v>0</v>
      </c>
      <c r="AU84" s="189" t="b">
        <f>AND($C84="女",$C85="女",$D84="一般",$D85="一般",$G84="女子45ダブルス",$I84="")</f>
        <v>0</v>
      </c>
      <c r="AV84" s="189" t="b">
        <f>AND($C84="女",$C85="女",$D84="一般",$D85="一般",$G84="女子55ダブルス",$I84="")</f>
        <v>0</v>
      </c>
      <c r="AW84" s="189" t="b">
        <f>OR(AND($C84="男",$C85="女",$D84="一般",$D85="一般",$G84="ミックスダブルス",$I84="i"),AND($C84="女",$C85="男",$D84="一般",$D85="一般",$G84="ミックスダブルス",$I84="i"),AND($C84="男",$C85="女",$D84="一般",$D85="高校以下",$G84="ミックスダブルス",$I84="i"),AND($C84="女",$C85="男",$D84="一般",$D85="高校以下",$G84="ミックスダブルス",$I84="i"),AND($C84="男",$C85="女",$D84="高校以下",$D85="一般",$G84="ミックスダブルス",$I84="i"),AND($C84="女",$C85="男",$D84="高校以下",$D85="一般",$G84="ミックスダブルス",$I84="i"))</f>
        <v>0</v>
      </c>
      <c r="AX84" s="189" t="b">
        <f>OR(AND($C84="男",$C85="女",$D84="高校以下",$D85="高校以下",$G84="ミックスダブルス",$I84="i"),AND($C84="女",$C85="男",$D84="高校以下",$D85="高校以下",$G84="ミックスダブルス",$I84="i"))</f>
        <v>0</v>
      </c>
      <c r="AY84" s="189" t="b">
        <f>OR(AND($C84="男",$C85="女",$D84="一般",$D85="一般",$G84="ミックスダブルス",$I84="j"),AND($C84="女",$C85="男",$D84="一般",$D85="一般",$G84="ミックスダブルス",$I84="j"),AND($C84="男",$C85="女",$D84="一般",$D85="高校以下",$G84="ミックスダブルス",$I84="j"),AND($C84="女",$C85="男",$D84="一般",$D85="高校以下",$G84="ミックスダブルス",$I84="j"),AND($C84="男",$C85="女",$D84="高校以下",$D85="一般",$G84="ミックスダブルス",$I84="j"),AND($C84="女",$C85="男",$D84="高校以下",$D85="一般",$G84="ミックスダブルス",$I84="j"))</f>
        <v>0</v>
      </c>
      <c r="AZ84" s="189" t="b">
        <f>OR(AND($C84="男",$C85="女",$D84="高校以下",$D85="高校以下",$G84="ミックスダブルス",$I84="j"),AND($C84="女",$C85="男",$D84="高校以下",$D85="高校以下",$G84="ミックスダブルス",$I84="j"))</f>
        <v>0</v>
      </c>
    </row>
    <row r="85" spans="1:52" s="30" customFormat="1" ht="22.5" customHeight="1" hidden="1">
      <c r="A85" s="222"/>
      <c r="B85" s="223"/>
      <c r="C85" s="35"/>
      <c r="D85" s="100"/>
      <c r="E85" s="238"/>
      <c r="F85" s="239"/>
      <c r="G85" s="203"/>
      <c r="H85" s="204"/>
      <c r="I85" s="228"/>
      <c r="J85" s="47"/>
      <c r="K85" s="224">
        <f t="shared" si="43"/>
      </c>
      <c r="L85" s="225"/>
      <c r="M85" s="35">
        <f t="shared" si="44"/>
      </c>
      <c r="N85" s="35"/>
      <c r="O85" s="226">
        <f t="shared" si="45"/>
      </c>
      <c r="P85" s="226"/>
      <c r="Q85" s="203"/>
      <c r="R85" s="204"/>
      <c r="S85" s="200"/>
      <c r="T85" s="36">
        <f t="shared" si="46"/>
      </c>
      <c r="U85" s="197"/>
      <c r="V85" s="198"/>
      <c r="W85" s="198"/>
      <c r="X85" s="198"/>
      <c r="Y85" s="198"/>
      <c r="Z85" s="189"/>
      <c r="AA85" s="189"/>
      <c r="AB85" s="189"/>
      <c r="AC85" s="189"/>
      <c r="AD85" s="189"/>
      <c r="AE85" s="189"/>
      <c r="AF85" s="189"/>
      <c r="AG85" s="189"/>
      <c r="AH85" s="189"/>
      <c r="AI85" s="189"/>
      <c r="AJ85" s="189"/>
      <c r="AK85" s="189"/>
      <c r="AL85" s="189"/>
      <c r="AM85" s="189"/>
      <c r="AN85" s="189"/>
      <c r="AO85" s="189"/>
      <c r="AP85" s="189"/>
      <c r="AQ85" s="189"/>
      <c r="AR85" s="189"/>
      <c r="AS85" s="189"/>
      <c r="AT85" s="189"/>
      <c r="AU85" s="189"/>
      <c r="AV85" s="189"/>
      <c r="AW85" s="189"/>
      <c r="AX85" s="189"/>
      <c r="AY85" s="189"/>
      <c r="AZ85" s="189"/>
    </row>
    <row r="86" spans="1:52" s="30" customFormat="1" ht="22.5" customHeight="1" hidden="1">
      <c r="A86" s="233"/>
      <c r="B86" s="234"/>
      <c r="C86" s="43"/>
      <c r="D86" s="101"/>
      <c r="E86" s="235"/>
      <c r="F86" s="236"/>
      <c r="G86" s="201"/>
      <c r="H86" s="202"/>
      <c r="I86" s="228"/>
      <c r="J86" s="48"/>
      <c r="K86" s="231">
        <f t="shared" si="43"/>
      </c>
      <c r="L86" s="232"/>
      <c r="M86" s="8">
        <f t="shared" si="44"/>
      </c>
      <c r="N86" s="135"/>
      <c r="O86" s="237">
        <f t="shared" si="45"/>
      </c>
      <c r="P86" s="237"/>
      <c r="Q86" s="201">
        <f>IF(G86=0,"",G86)</f>
      </c>
      <c r="R86" s="202"/>
      <c r="S86" s="199">
        <f>IF(I86=0,"",I86)</f>
      </c>
      <c r="T86" s="34">
        <f t="shared" si="46"/>
      </c>
      <c r="U86" s="197" t="b">
        <f>OR(AND($C86="男",$C87="男",$D86="一般",$D87="一般",$G86="男子ダブルス",$I86="a"),AND($C86="男",$C87="男",$D86="一般",$D87="高校以下",$G86="男子ダブルス",$I86="a"),AND($C86="男",$C87="男",$D86="高校以下",$D87="一般",$G86="男子ダブルス",$I86="a"))</f>
        <v>0</v>
      </c>
      <c r="V86" s="198" t="b">
        <f>OR(AND($C86="男",$C87="男",$D86="一般",$D87="一般",$G86="男子ダブルス",$I86="b"),AND($C86="男",$C87="男",$D86="一般",$D87="高校以下",$G86="男子ダブルス",$I86="b"),AND($C86="男",$C87="男",$D86="高校以下",$D87="一般",$G86="男子ダブルス",$I86="b"))</f>
        <v>0</v>
      </c>
      <c r="W86" s="198" t="b">
        <f>OR(AND($C86="男",$C87="男",$D86="一般",$D87="一般",$G86="男子ダブルス",$I86="c"),AND($C86="男",$C87="男",$D86="一般",$D87="高校以下",$G86="男子ダブルス",$I86="c"),AND($C86="男",$C87="男",$D86="高校以下",$D87="一般",$G86="男子ダブルス",$I86="c"))</f>
        <v>0</v>
      </c>
      <c r="X86" s="198" t="b">
        <f>OR(AND($C86="男",$C87="男",$D86="一般",$D87="一般",$G86="男子ダブルス",$I86="d"),AND($C86="男",$C87="男",$D86="一般",$D87="高校以下",$G86="男子ダブルス",$I86="d"),AND($C86="男",$C87="男",$D86="高校以下",$D87="一般",$G86="男子ダブルス",$I86="d"))</f>
        <v>0</v>
      </c>
      <c r="Y86" s="198" t="b">
        <f>OR(AND($C86="男",$C87="男",$D86="一般",$D87="一般",$G86="男子ダブルス",$I86="e"),AND($C86="男",$C87="男",$D86="一般",$D87="高校以下",$G86="男子ダブルス",$I86="e"),AND($C86="男",$C87="男",$D86="高校以下",$D87="一般",$G86="男子ダブルス",$I86="e"))</f>
        <v>0</v>
      </c>
      <c r="Z86" s="189" t="b">
        <f>AND($C86="男",$C87="男",$G86="男子ダブルス",$I86="a",$D86="高校以下",$D87="高校以下")</f>
        <v>0</v>
      </c>
      <c r="AA86" s="189" t="b">
        <f>AND($C86="男",$C87="男",$G86="男子ダブルス",$I86="b",$D86="高校以下",$D87="高校以下")</f>
        <v>0</v>
      </c>
      <c r="AB86" s="189" t="b">
        <f>AND($C86="男",$C87="男",$G86="男子ダブルス",$I86="c",$D86="高校以下",$D87="高校以下")</f>
        <v>0</v>
      </c>
      <c r="AC86" s="189" t="b">
        <f>AND($C86="男",$C87="男",$G86="男子ダブルス",$I86="d",$D86="高校以下",$D87="高校以下")</f>
        <v>0</v>
      </c>
      <c r="AD86" s="189" t="b">
        <f>AND($C86="男",$C87="男",$G86="男子ダブルス",$I86="e",$D86="高校以下",$D87="高校以下")</f>
        <v>0</v>
      </c>
      <c r="AE86" s="189" t="b">
        <f>OR(AND($C86="女",$C87="女",$D86="一般",$D87="一般",$G86="女子ダブルス",$I86="a"),AND($C86="女",$C87="女",$D86="一般",$D87="高校以下",$G86="女子ダブルス",$I86="a"),AND($C86="女",$C87="女",$D86="高校以下",$D87="一般",$G86="女子ダブルス",$I86="a"))</f>
        <v>0</v>
      </c>
      <c r="AF86" s="189" t="b">
        <f>OR(AND($C86="女",$C87="女",$D86="一般",$D87="一般",$G86="女子ダブルス",$I86="b"),AND($C86="女",$C87="女",$D86="一般",$D87="高校以下",$G86="女子ダブルス",$I86="b"),AND($C86="女",$C87="女",$D86="高校以下",$D87="一般",$G86="女子ダブルス",$I86="b"))</f>
        <v>0</v>
      </c>
      <c r="AG86" s="189" t="b">
        <f>OR(AND($C86="女",$C87="女",$D86="一般",$D87="一般",$G86="女子ダブルス",$I86="c"),AND($C86="女",$C87="女",$D86="一般",$D87="高校以下",$G86="女子ダブルス",$I86="c"),AND($C86="女",$C87="女",$D86="高校以下",$D87="一般",$G86="女子ダブルス",$I86="c"))</f>
        <v>0</v>
      </c>
      <c r="AH86" s="189" t="b">
        <f>OR(AND($C86="女",$C87="女",$D86="一般",$D87="一般",$G86="女子ダブルス",$I86="d"),AND($C86="女",$C87="女",$D86="一般",$D87="高校以下",$G86="女子ダブルス",$I86="d"),AND($C86="女",$C87="女",$D86="高校以下",$D87="一般",$G86="女子ダブルス",$I86="d"))</f>
        <v>0</v>
      </c>
      <c r="AI86" s="189" t="b">
        <f>OR(AND($C86="女",$C87="女",$D86="一般",$D87="一般",$G86="女子ダブルス",$I86="e"),AND($C86="女",$C87="女",$D86="一般",$D87="高校以下",$G86="女子ダブルス",$I86="e"),AND($C86="女",$C87="女",$D86="高校以下",$D87="一般",$G86="女子ダブルス",$I86="e"))</f>
        <v>0</v>
      </c>
      <c r="AJ86" s="189" t="b">
        <f>AND($C86="女",$C87="女",$D86="高校以下",$D87="高校以下",$G86="女子ダブルス",$I86="a")</f>
        <v>0</v>
      </c>
      <c r="AK86" s="189" t="b">
        <f>AND($C86="女",$C87="女",$D86="高校以下",$D87="高校以下",$G86="女子ダブルス",$I86="b")</f>
        <v>0</v>
      </c>
      <c r="AL86" s="189" t="b">
        <f>AND($C86="女",$C87="女",$D86="高校以下",$D87="高校以下",$G86="女子ダブルス",$I86="c")</f>
        <v>0</v>
      </c>
      <c r="AM86" s="189" t="b">
        <f>AND($C86="女",$C87="女",$D86="高校以下",$D87="高校以下",$G86="女子ダブルス",$I86="d")</f>
        <v>0</v>
      </c>
      <c r="AN86" s="189" t="b">
        <f>AND($C86="女",$C87="女",$D86="高校以下",$D87="高校以下",$G86="女子ダブルス",$I86="e")</f>
        <v>0</v>
      </c>
      <c r="AO86" s="189" t="b">
        <f>AND($C86="男",$C87="男",$D86="一般",$D87="一般",$G86="男子35ダブルス",$I86="")</f>
        <v>0</v>
      </c>
      <c r="AP86" s="189" t="b">
        <f>AND($C86="男",$C87="男",$D86="一般",$D87="一般",$G86="男子45ダブルス",$I86="")</f>
        <v>0</v>
      </c>
      <c r="AQ86" s="189" t="b">
        <f>AND($C86="男",$C87="男",$D86="一般",$D87="一般",$G86="男子55ダブルス",$I86="")</f>
        <v>0</v>
      </c>
      <c r="AR86" s="189" t="b">
        <f>AND($C86="男",$C87="男",$D86="一般",$D87="一般",$G86="男子60ダブルス",$I86="")</f>
        <v>0</v>
      </c>
      <c r="AS86" s="189" t="b">
        <f>AND($C86="男",$C87="男",$D86="一般",$D87="一般",$G86="男子65ダブルス",$I86="")</f>
        <v>0</v>
      </c>
      <c r="AT86" s="189" t="b">
        <f>AND($C86="女",$C87="女",$D86="一般",$D87="一般",$G86="女子35ダブルス",$I86="")</f>
        <v>0</v>
      </c>
      <c r="AU86" s="189" t="b">
        <f>AND($C86="女",$C87="女",$D86="一般",$D87="一般",$G86="女子45ダブルス",$I86="")</f>
        <v>0</v>
      </c>
      <c r="AV86" s="189" t="b">
        <f>AND($C86="女",$C87="女",$D86="一般",$D87="一般",$G86="女子55ダブルス",$I86="")</f>
        <v>0</v>
      </c>
      <c r="AW86" s="189" t="b">
        <f>OR(AND($C86="男",$C87="女",$D86="一般",$D87="一般",$G86="ミックスダブルス",$I86="i"),AND($C86="女",$C87="男",$D86="一般",$D87="一般",$G86="ミックスダブルス",$I86="i"),AND($C86="男",$C87="女",$D86="一般",$D87="高校以下",$G86="ミックスダブルス",$I86="i"),AND($C86="女",$C87="男",$D86="一般",$D87="高校以下",$G86="ミックスダブルス",$I86="i"),AND($C86="男",$C87="女",$D86="高校以下",$D87="一般",$G86="ミックスダブルス",$I86="i"),AND($C86="女",$C87="男",$D86="高校以下",$D87="一般",$G86="ミックスダブルス",$I86="i"))</f>
        <v>0</v>
      </c>
      <c r="AX86" s="189" t="b">
        <f>OR(AND($C86="男",$C87="女",$D86="高校以下",$D87="高校以下",$G86="ミックスダブルス",$I86="i"),AND($C86="女",$C87="男",$D86="高校以下",$D87="高校以下",$G86="ミックスダブルス",$I86="i"))</f>
        <v>0</v>
      </c>
      <c r="AY86" s="189" t="b">
        <f>OR(AND($C86="男",$C87="女",$D86="一般",$D87="一般",$G86="ミックスダブルス",$I86="j"),AND($C86="女",$C87="男",$D86="一般",$D87="一般",$G86="ミックスダブルス",$I86="j"),AND($C86="男",$C87="女",$D86="一般",$D87="高校以下",$G86="ミックスダブルス",$I86="j"),AND($C86="女",$C87="男",$D86="一般",$D87="高校以下",$G86="ミックスダブルス",$I86="j"),AND($C86="男",$C87="女",$D86="高校以下",$D87="一般",$G86="ミックスダブルス",$I86="j"),AND($C86="女",$C87="男",$D86="高校以下",$D87="一般",$G86="ミックスダブルス",$I86="j"))</f>
        <v>0</v>
      </c>
      <c r="AZ86" s="189" t="b">
        <f>OR(AND($C86="男",$C87="女",$D86="高校以下",$D87="高校以下",$G86="ミックスダブルス",$I86="j"),AND($C86="女",$C87="男",$D86="高校以下",$D87="高校以下",$G86="ミックスダブルス",$I86="j"))</f>
        <v>0</v>
      </c>
    </row>
    <row r="87" spans="1:52" s="30" customFormat="1" ht="22.5" customHeight="1" hidden="1">
      <c r="A87" s="222"/>
      <c r="B87" s="223"/>
      <c r="C87" s="35"/>
      <c r="D87" s="100"/>
      <c r="E87" s="238"/>
      <c r="F87" s="239"/>
      <c r="G87" s="203"/>
      <c r="H87" s="204"/>
      <c r="I87" s="228"/>
      <c r="J87" s="47"/>
      <c r="K87" s="224">
        <f t="shared" si="43"/>
      </c>
      <c r="L87" s="225"/>
      <c r="M87" s="35">
        <f t="shared" si="44"/>
      </c>
      <c r="N87" s="35"/>
      <c r="O87" s="226">
        <f t="shared" si="45"/>
      </c>
      <c r="P87" s="226"/>
      <c r="Q87" s="203"/>
      <c r="R87" s="204"/>
      <c r="S87" s="200"/>
      <c r="T87" s="36">
        <f t="shared" si="46"/>
      </c>
      <c r="U87" s="197"/>
      <c r="V87" s="198"/>
      <c r="W87" s="198"/>
      <c r="X87" s="198"/>
      <c r="Y87" s="198"/>
      <c r="Z87" s="189"/>
      <c r="AA87" s="189"/>
      <c r="AB87" s="189"/>
      <c r="AC87" s="189"/>
      <c r="AD87" s="189"/>
      <c r="AE87" s="189"/>
      <c r="AF87" s="189"/>
      <c r="AG87" s="189"/>
      <c r="AH87" s="189"/>
      <c r="AI87" s="189"/>
      <c r="AJ87" s="189"/>
      <c r="AK87" s="189"/>
      <c r="AL87" s="189"/>
      <c r="AM87" s="189"/>
      <c r="AN87" s="189"/>
      <c r="AO87" s="189"/>
      <c r="AP87" s="189"/>
      <c r="AQ87" s="189"/>
      <c r="AR87" s="189"/>
      <c r="AS87" s="189"/>
      <c r="AT87" s="189"/>
      <c r="AU87" s="189"/>
      <c r="AV87" s="189"/>
      <c r="AW87" s="189"/>
      <c r="AX87" s="189"/>
      <c r="AY87" s="189"/>
      <c r="AZ87" s="189"/>
    </row>
    <row r="88" spans="1:52" s="30" customFormat="1" ht="22.5" customHeight="1" hidden="1">
      <c r="A88" s="233"/>
      <c r="B88" s="234"/>
      <c r="C88" s="43"/>
      <c r="D88" s="101"/>
      <c r="E88" s="235"/>
      <c r="F88" s="236"/>
      <c r="G88" s="201"/>
      <c r="H88" s="202"/>
      <c r="I88" s="228"/>
      <c r="J88" s="48"/>
      <c r="K88" s="231">
        <f t="shared" si="43"/>
      </c>
      <c r="L88" s="232"/>
      <c r="M88" s="8">
        <f t="shared" si="44"/>
      </c>
      <c r="N88" s="135"/>
      <c r="O88" s="237">
        <f t="shared" si="45"/>
      </c>
      <c r="P88" s="237"/>
      <c r="Q88" s="201">
        <f>IF(G88=0,"",G88)</f>
      </c>
      <c r="R88" s="202"/>
      <c r="S88" s="199">
        <f>IF(I88=0,"",I88)</f>
      </c>
      <c r="T88" s="34">
        <f t="shared" si="46"/>
      </c>
      <c r="U88" s="197" t="b">
        <f>OR(AND($C88="男",$C89="男",$D88="一般",$D89="一般",$G88="男子ダブルス",$I88="a"),AND($C88="男",$C89="男",$D88="一般",$D89="高校以下",$G88="男子ダブルス",$I88="a"),AND($C88="男",$C89="男",$D88="高校以下",$D89="一般",$G88="男子ダブルス",$I88="a"))</f>
        <v>0</v>
      </c>
      <c r="V88" s="198" t="b">
        <f>OR(AND($C88="男",$C89="男",$D88="一般",$D89="一般",$G88="男子ダブルス",$I88="b"),AND($C88="男",$C89="男",$D88="一般",$D89="高校以下",$G88="男子ダブルス",$I88="b"),AND($C88="男",$C89="男",$D88="高校以下",$D89="一般",$G88="男子ダブルス",$I88="b"))</f>
        <v>0</v>
      </c>
      <c r="W88" s="198" t="b">
        <f>OR(AND($C88="男",$C89="男",$D88="一般",$D89="一般",$G88="男子ダブルス",$I88="c"),AND($C88="男",$C89="男",$D88="一般",$D89="高校以下",$G88="男子ダブルス",$I88="c"),AND($C88="男",$C89="男",$D88="高校以下",$D89="一般",$G88="男子ダブルス",$I88="c"))</f>
        <v>0</v>
      </c>
      <c r="X88" s="198" t="b">
        <f>OR(AND($C88="男",$C89="男",$D88="一般",$D89="一般",$G88="男子ダブルス",$I88="d"),AND($C88="男",$C89="男",$D88="一般",$D89="高校以下",$G88="男子ダブルス",$I88="d"),AND($C88="男",$C89="男",$D88="高校以下",$D89="一般",$G88="男子ダブルス",$I88="d"))</f>
        <v>0</v>
      </c>
      <c r="Y88" s="198" t="b">
        <f>OR(AND($C88="男",$C89="男",$D88="一般",$D89="一般",$G88="男子ダブルス",$I88="e"),AND($C88="男",$C89="男",$D88="一般",$D89="高校以下",$G88="男子ダブルス",$I88="e"),AND($C88="男",$C89="男",$D88="高校以下",$D89="一般",$G88="男子ダブルス",$I88="e"))</f>
        <v>0</v>
      </c>
      <c r="Z88" s="189" t="b">
        <f>AND($C88="男",$C89="男",$G88="男子ダブルス",$I88="a",$D88="高校以下",$D89="高校以下")</f>
        <v>0</v>
      </c>
      <c r="AA88" s="189" t="b">
        <f>AND($C88="男",$C89="男",$G88="男子ダブルス",$I88="b",$D88="高校以下",$D89="高校以下")</f>
        <v>0</v>
      </c>
      <c r="AB88" s="189" t="b">
        <f>AND($C88="男",$C89="男",$G88="男子ダブルス",$I88="c",$D88="高校以下",$D89="高校以下")</f>
        <v>0</v>
      </c>
      <c r="AC88" s="189" t="b">
        <f>AND($C88="男",$C89="男",$G88="男子ダブルス",$I88="d",$D88="高校以下",$D89="高校以下")</f>
        <v>0</v>
      </c>
      <c r="AD88" s="189" t="b">
        <f>AND($C88="男",$C89="男",$G88="男子ダブルス",$I88="e",$D88="高校以下",$D89="高校以下")</f>
        <v>0</v>
      </c>
      <c r="AE88" s="189" t="b">
        <f>OR(AND($C88="女",$C89="女",$D88="一般",$D89="一般",$G88="女子ダブルス",$I88="a"),AND($C88="女",$C89="女",$D88="一般",$D89="高校以下",$G88="女子ダブルス",$I88="a"),AND($C88="女",$C89="女",$D88="高校以下",$D89="一般",$G88="女子ダブルス",$I88="a"))</f>
        <v>0</v>
      </c>
      <c r="AF88" s="189" t="b">
        <f>OR(AND($C88="女",$C89="女",$D88="一般",$D89="一般",$G88="女子ダブルス",$I88="b"),AND($C88="女",$C89="女",$D88="一般",$D89="高校以下",$G88="女子ダブルス",$I88="b"),AND($C88="女",$C89="女",$D88="高校以下",$D89="一般",$G88="女子ダブルス",$I88="b"))</f>
        <v>0</v>
      </c>
      <c r="AG88" s="189" t="b">
        <f>OR(AND($C88="女",$C89="女",$D88="一般",$D89="一般",$G88="女子ダブルス",$I88="c"),AND($C88="女",$C89="女",$D88="一般",$D89="高校以下",$G88="女子ダブルス",$I88="c"),AND($C88="女",$C89="女",$D88="高校以下",$D89="一般",$G88="女子ダブルス",$I88="c"))</f>
        <v>0</v>
      </c>
      <c r="AH88" s="189" t="b">
        <f>OR(AND($C88="女",$C89="女",$D88="一般",$D89="一般",$G88="女子ダブルス",$I88="d"),AND($C88="女",$C89="女",$D88="一般",$D89="高校以下",$G88="女子ダブルス",$I88="d"),AND($C88="女",$C89="女",$D88="高校以下",$D89="一般",$G88="女子ダブルス",$I88="d"))</f>
        <v>0</v>
      </c>
      <c r="AI88" s="189" t="b">
        <f>OR(AND($C88="女",$C89="女",$D88="一般",$D89="一般",$G88="女子ダブルス",$I88="e"),AND($C88="女",$C89="女",$D88="一般",$D89="高校以下",$G88="女子ダブルス",$I88="e"),AND($C88="女",$C89="女",$D88="高校以下",$D89="一般",$G88="女子ダブルス",$I88="e"))</f>
        <v>0</v>
      </c>
      <c r="AJ88" s="189" t="b">
        <f>AND($C88="女",$C89="女",$D88="高校以下",$D89="高校以下",$G88="女子ダブルス",$I88="a")</f>
        <v>0</v>
      </c>
      <c r="AK88" s="189" t="b">
        <f>AND($C88="女",$C89="女",$D88="高校以下",$D89="高校以下",$G88="女子ダブルス",$I88="b")</f>
        <v>0</v>
      </c>
      <c r="AL88" s="189" t="b">
        <f>AND($C88="女",$C89="女",$D88="高校以下",$D89="高校以下",$G88="女子ダブルス",$I88="c")</f>
        <v>0</v>
      </c>
      <c r="AM88" s="189" t="b">
        <f>AND($C88="女",$C89="女",$D88="高校以下",$D89="高校以下",$G88="女子ダブルス",$I88="d")</f>
        <v>0</v>
      </c>
      <c r="AN88" s="189" t="b">
        <f>AND($C88="女",$C89="女",$D88="高校以下",$D89="高校以下",$G88="女子ダブルス",$I88="e")</f>
        <v>0</v>
      </c>
      <c r="AO88" s="189" t="b">
        <f>AND($C88="男",$C89="男",$D88="一般",$D89="一般",$G88="男子35ダブルス",$I88="")</f>
        <v>0</v>
      </c>
      <c r="AP88" s="189" t="b">
        <f>AND($C88="男",$C89="男",$D88="一般",$D89="一般",$G88="男子45ダブルス",$I88="")</f>
        <v>0</v>
      </c>
      <c r="AQ88" s="189" t="b">
        <f>AND($C88="男",$C89="男",$D88="一般",$D89="一般",$G88="男子55ダブルス",$I88="")</f>
        <v>0</v>
      </c>
      <c r="AR88" s="189" t="b">
        <f>AND($C88="男",$C89="男",$D88="一般",$D89="一般",$G88="男子60ダブルス",$I88="")</f>
        <v>0</v>
      </c>
      <c r="AS88" s="189" t="b">
        <f>AND($C88="男",$C89="男",$D88="一般",$D89="一般",$G88="男子65ダブルス",$I88="")</f>
        <v>0</v>
      </c>
      <c r="AT88" s="189" t="b">
        <f>AND($C88="女",$C89="女",$D88="一般",$D89="一般",$G88="女子35ダブルス",$I88="")</f>
        <v>0</v>
      </c>
      <c r="AU88" s="189" t="b">
        <f>AND($C88="女",$C89="女",$D88="一般",$D89="一般",$G88="女子45ダブルス",$I88="")</f>
        <v>0</v>
      </c>
      <c r="AV88" s="189" t="b">
        <f>AND($C88="女",$C89="女",$D88="一般",$D89="一般",$G88="女子55ダブルス",$I88="")</f>
        <v>0</v>
      </c>
      <c r="AW88" s="189" t="b">
        <f>OR(AND($C88="男",$C89="女",$D88="一般",$D89="一般",$G88="ミックスダブルス",$I88="i"),AND($C88="女",$C89="男",$D88="一般",$D89="一般",$G88="ミックスダブルス",$I88="i"),AND($C88="男",$C89="女",$D88="一般",$D89="高校以下",$G88="ミックスダブルス",$I88="i"),AND($C88="女",$C89="男",$D88="一般",$D89="高校以下",$G88="ミックスダブルス",$I88="i"),AND($C88="男",$C89="女",$D88="高校以下",$D89="一般",$G88="ミックスダブルス",$I88="i"),AND($C88="女",$C89="男",$D88="高校以下",$D89="一般",$G88="ミックスダブルス",$I88="i"))</f>
        <v>0</v>
      </c>
      <c r="AX88" s="189" t="b">
        <f>OR(AND($C88="男",$C89="女",$D88="高校以下",$D89="高校以下",$G88="ミックスダブルス",$I88="i"),AND($C88="女",$C89="男",$D88="高校以下",$D89="高校以下",$G88="ミックスダブルス",$I88="i"))</f>
        <v>0</v>
      </c>
      <c r="AY88" s="189" t="b">
        <f>OR(AND($C88="男",$C89="女",$D88="一般",$D89="一般",$G88="ミックスダブルス",$I88="j"),AND($C88="女",$C89="男",$D88="一般",$D89="一般",$G88="ミックスダブルス",$I88="j"),AND($C88="男",$C89="女",$D88="一般",$D89="高校以下",$G88="ミックスダブルス",$I88="j"),AND($C88="女",$C89="男",$D88="一般",$D89="高校以下",$G88="ミックスダブルス",$I88="j"),AND($C88="男",$C89="女",$D88="高校以下",$D89="一般",$G88="ミックスダブルス",$I88="j"),AND($C88="女",$C89="男",$D88="高校以下",$D89="一般",$G88="ミックスダブルス",$I88="j"))</f>
        <v>0</v>
      </c>
      <c r="AZ88" s="189" t="b">
        <f>OR(AND($C88="男",$C89="女",$D88="高校以下",$D89="高校以下",$G88="ミックスダブルス",$I88="j"),AND($C88="女",$C89="男",$D88="高校以下",$D89="高校以下",$G88="ミックスダブルス",$I88="j"))</f>
        <v>0</v>
      </c>
    </row>
    <row r="89" spans="1:52" s="30" customFormat="1" ht="22.5" customHeight="1" hidden="1">
      <c r="A89" s="222"/>
      <c r="B89" s="223"/>
      <c r="C89" s="35"/>
      <c r="D89" s="100"/>
      <c r="E89" s="238"/>
      <c r="F89" s="239"/>
      <c r="G89" s="203"/>
      <c r="H89" s="204"/>
      <c r="I89" s="228"/>
      <c r="J89" s="47"/>
      <c r="K89" s="224">
        <f t="shared" si="43"/>
      </c>
      <c r="L89" s="225"/>
      <c r="M89" s="35">
        <f t="shared" si="44"/>
      </c>
      <c r="N89" s="35"/>
      <c r="O89" s="226">
        <f t="shared" si="45"/>
      </c>
      <c r="P89" s="226"/>
      <c r="Q89" s="203"/>
      <c r="R89" s="204"/>
      <c r="S89" s="200"/>
      <c r="T89" s="36">
        <f t="shared" si="46"/>
      </c>
      <c r="U89" s="197"/>
      <c r="V89" s="198"/>
      <c r="W89" s="198"/>
      <c r="X89" s="198"/>
      <c r="Y89" s="198"/>
      <c r="Z89" s="189"/>
      <c r="AA89" s="189"/>
      <c r="AB89" s="189"/>
      <c r="AC89" s="189"/>
      <c r="AD89" s="189"/>
      <c r="AE89" s="189"/>
      <c r="AF89" s="189"/>
      <c r="AG89" s="189"/>
      <c r="AH89" s="189"/>
      <c r="AI89" s="189"/>
      <c r="AJ89" s="189"/>
      <c r="AK89" s="189"/>
      <c r="AL89" s="189"/>
      <c r="AM89" s="189"/>
      <c r="AN89" s="189"/>
      <c r="AO89" s="189"/>
      <c r="AP89" s="189"/>
      <c r="AQ89" s="189"/>
      <c r="AR89" s="189"/>
      <c r="AS89" s="189"/>
      <c r="AT89" s="189"/>
      <c r="AU89" s="189"/>
      <c r="AV89" s="189"/>
      <c r="AW89" s="189"/>
      <c r="AX89" s="189"/>
      <c r="AY89" s="189"/>
      <c r="AZ89" s="189"/>
    </row>
    <row r="90" spans="1:52" s="30" customFormat="1" ht="22.5" customHeight="1" hidden="1">
      <c r="A90" s="233"/>
      <c r="B90" s="234"/>
      <c r="C90" s="43"/>
      <c r="D90" s="101"/>
      <c r="E90" s="235"/>
      <c r="F90" s="236"/>
      <c r="G90" s="201"/>
      <c r="H90" s="202"/>
      <c r="I90" s="228"/>
      <c r="J90" s="48"/>
      <c r="K90" s="231">
        <f t="shared" si="43"/>
      </c>
      <c r="L90" s="232"/>
      <c r="M90" s="8">
        <f t="shared" si="44"/>
      </c>
      <c r="N90" s="135"/>
      <c r="O90" s="237">
        <f t="shared" si="45"/>
      </c>
      <c r="P90" s="237"/>
      <c r="Q90" s="201">
        <f>IF(G90=0,"",G90)</f>
      </c>
      <c r="R90" s="202"/>
      <c r="S90" s="199">
        <f>IF(I90=0,"",I90)</f>
      </c>
      <c r="T90" s="34">
        <f t="shared" si="46"/>
      </c>
      <c r="U90" s="197" t="b">
        <f>OR(AND($C90="男",$C91="男",$D90="一般",$D91="一般",$G90="男子ダブルス",$I90="a"),AND($C90="男",$C91="男",$D90="一般",$D91="高校以下",$G90="男子ダブルス",$I90="a"),AND($C90="男",$C91="男",$D90="高校以下",$D91="一般",$G90="男子ダブルス",$I90="a"))</f>
        <v>0</v>
      </c>
      <c r="V90" s="198" t="b">
        <f>OR(AND($C90="男",$C91="男",$D90="一般",$D91="一般",$G90="男子ダブルス",$I90="b"),AND($C90="男",$C91="男",$D90="一般",$D91="高校以下",$G90="男子ダブルス",$I90="b"),AND($C90="男",$C91="男",$D90="高校以下",$D91="一般",$G90="男子ダブルス",$I90="b"))</f>
        <v>0</v>
      </c>
      <c r="W90" s="198" t="b">
        <f>OR(AND($C90="男",$C91="男",$D90="一般",$D91="一般",$G90="男子ダブルス",$I90="c"),AND($C90="男",$C91="男",$D90="一般",$D91="高校以下",$G90="男子ダブルス",$I90="c"),AND($C90="男",$C91="男",$D90="高校以下",$D91="一般",$G90="男子ダブルス",$I90="c"))</f>
        <v>0</v>
      </c>
      <c r="X90" s="198" t="b">
        <f>OR(AND($C90="男",$C91="男",$D90="一般",$D91="一般",$G90="男子ダブルス",$I90="d"),AND($C90="男",$C91="男",$D90="一般",$D91="高校以下",$G90="男子ダブルス",$I90="d"),AND($C90="男",$C91="男",$D90="高校以下",$D91="一般",$G90="男子ダブルス",$I90="d"))</f>
        <v>0</v>
      </c>
      <c r="Y90" s="198" t="b">
        <f>OR(AND($C90="男",$C91="男",$D90="一般",$D91="一般",$G90="男子ダブルス",$I90="e"),AND($C90="男",$C91="男",$D90="一般",$D91="高校以下",$G90="男子ダブルス",$I90="e"),AND($C90="男",$C91="男",$D90="高校以下",$D91="一般",$G90="男子ダブルス",$I90="e"))</f>
        <v>0</v>
      </c>
      <c r="Z90" s="189" t="b">
        <f>AND($C90="男",$C91="男",$G90="男子ダブルス",$I90="a",$D90="高校以下",$D91="高校以下")</f>
        <v>0</v>
      </c>
      <c r="AA90" s="189" t="b">
        <f>AND($C90="男",$C91="男",$G90="男子ダブルス",$I90="b",$D90="高校以下",$D91="高校以下")</f>
        <v>0</v>
      </c>
      <c r="AB90" s="189" t="b">
        <f>AND($C90="男",$C91="男",$G90="男子ダブルス",$I90="c",$D90="高校以下",$D91="高校以下")</f>
        <v>0</v>
      </c>
      <c r="AC90" s="189" t="b">
        <f>AND($C90="男",$C91="男",$G90="男子ダブルス",$I90="d",$D90="高校以下",$D91="高校以下")</f>
        <v>0</v>
      </c>
      <c r="AD90" s="189" t="b">
        <f>AND($C90="男",$C91="男",$G90="男子ダブルス",$I90="e",$D90="高校以下",$D91="高校以下")</f>
        <v>0</v>
      </c>
      <c r="AE90" s="189" t="b">
        <f>OR(AND($C90="女",$C91="女",$D90="一般",$D91="一般",$G90="女子ダブルス",$I90="a"),AND($C90="女",$C91="女",$D90="一般",$D91="高校以下",$G90="女子ダブルス",$I90="a"),AND($C90="女",$C91="女",$D90="高校以下",$D91="一般",$G90="女子ダブルス",$I90="a"))</f>
        <v>0</v>
      </c>
      <c r="AF90" s="189" t="b">
        <f>OR(AND($C90="女",$C91="女",$D90="一般",$D91="一般",$G90="女子ダブルス",$I90="b"),AND($C90="女",$C91="女",$D90="一般",$D91="高校以下",$G90="女子ダブルス",$I90="b"),AND($C90="女",$C91="女",$D90="高校以下",$D91="一般",$G90="女子ダブルス",$I90="b"))</f>
        <v>0</v>
      </c>
      <c r="AG90" s="189" t="b">
        <f>OR(AND($C90="女",$C91="女",$D90="一般",$D91="一般",$G90="女子ダブルス",$I90="c"),AND($C90="女",$C91="女",$D90="一般",$D91="高校以下",$G90="女子ダブルス",$I90="c"),AND($C90="女",$C91="女",$D90="高校以下",$D91="一般",$G90="女子ダブルス",$I90="c"))</f>
        <v>0</v>
      </c>
      <c r="AH90" s="189" t="b">
        <f>OR(AND($C90="女",$C91="女",$D90="一般",$D91="一般",$G90="女子ダブルス",$I90="d"),AND($C90="女",$C91="女",$D90="一般",$D91="高校以下",$G90="女子ダブルス",$I90="d"),AND($C90="女",$C91="女",$D90="高校以下",$D91="一般",$G90="女子ダブルス",$I90="d"))</f>
        <v>0</v>
      </c>
      <c r="AI90" s="189" t="b">
        <f>OR(AND($C90="女",$C91="女",$D90="一般",$D91="一般",$G90="女子ダブルス",$I90="e"),AND($C90="女",$C91="女",$D90="一般",$D91="高校以下",$G90="女子ダブルス",$I90="e"),AND($C90="女",$C91="女",$D90="高校以下",$D91="一般",$G90="女子ダブルス",$I90="e"))</f>
        <v>0</v>
      </c>
      <c r="AJ90" s="189" t="b">
        <f>AND($C90="女",$C91="女",$D90="高校以下",$D91="高校以下",$G90="女子ダブルス",$I90="a")</f>
        <v>0</v>
      </c>
      <c r="AK90" s="189" t="b">
        <f>AND($C90="女",$C91="女",$D90="高校以下",$D91="高校以下",$G90="女子ダブルス",$I90="b")</f>
        <v>0</v>
      </c>
      <c r="AL90" s="189" t="b">
        <f>AND($C90="女",$C91="女",$D90="高校以下",$D91="高校以下",$G90="女子ダブルス",$I90="c")</f>
        <v>0</v>
      </c>
      <c r="AM90" s="189" t="b">
        <f>AND($C90="女",$C91="女",$D90="高校以下",$D91="高校以下",$G90="女子ダブルス",$I90="d")</f>
        <v>0</v>
      </c>
      <c r="AN90" s="189" t="b">
        <f>AND($C90="女",$C91="女",$D90="高校以下",$D91="高校以下",$G90="女子ダブルス",$I90="e")</f>
        <v>0</v>
      </c>
      <c r="AO90" s="189" t="b">
        <f>AND($C90="男",$C91="男",$D90="一般",$D91="一般",$G90="男子35ダブルス",$I90="")</f>
        <v>0</v>
      </c>
      <c r="AP90" s="189" t="b">
        <f>AND($C90="男",$C91="男",$D90="一般",$D91="一般",$G90="男子45ダブルス",$I90="")</f>
        <v>0</v>
      </c>
      <c r="AQ90" s="189" t="b">
        <f>AND($C90="男",$C91="男",$D90="一般",$D91="一般",$G90="男子55ダブルス",$I90="")</f>
        <v>0</v>
      </c>
      <c r="AR90" s="189" t="b">
        <f>AND($C90="男",$C91="男",$D90="一般",$D91="一般",$G90="男子60ダブルス",$I90="")</f>
        <v>0</v>
      </c>
      <c r="AS90" s="189" t="b">
        <f>AND($C90="男",$C91="男",$D90="一般",$D91="一般",$G90="男子65ダブルス",$I90="")</f>
        <v>0</v>
      </c>
      <c r="AT90" s="189" t="b">
        <f>AND($C90="女",$C91="女",$D90="一般",$D91="一般",$G90="女子35ダブルス",$I90="")</f>
        <v>0</v>
      </c>
      <c r="AU90" s="189" t="b">
        <f>AND($C90="女",$C91="女",$D90="一般",$D91="一般",$G90="女子45ダブルス",$I90="")</f>
        <v>0</v>
      </c>
      <c r="AV90" s="189" t="b">
        <f>AND($C90="女",$C91="女",$D90="一般",$D91="一般",$G90="女子55ダブルス",$I90="")</f>
        <v>0</v>
      </c>
      <c r="AW90" s="189" t="b">
        <f>OR(AND($C90="男",$C91="女",$D90="一般",$D91="一般",$G90="ミックスダブルス",$I90="i"),AND($C90="女",$C91="男",$D90="一般",$D91="一般",$G90="ミックスダブルス",$I90="i"),AND($C90="男",$C91="女",$D90="一般",$D91="高校以下",$G90="ミックスダブルス",$I90="i"),AND($C90="女",$C91="男",$D90="一般",$D91="高校以下",$G90="ミックスダブルス",$I90="i"),AND($C90="男",$C91="女",$D90="高校以下",$D91="一般",$G90="ミックスダブルス",$I90="i"),AND($C90="女",$C91="男",$D90="高校以下",$D91="一般",$G90="ミックスダブルス",$I90="i"))</f>
        <v>0</v>
      </c>
      <c r="AX90" s="189" t="b">
        <f>OR(AND($C90="男",$C91="女",$D90="高校以下",$D91="高校以下",$G90="ミックスダブルス",$I90="i"),AND($C90="女",$C91="男",$D90="高校以下",$D91="高校以下",$G90="ミックスダブルス",$I90="i"))</f>
        <v>0</v>
      </c>
      <c r="AY90" s="189" t="b">
        <f>OR(AND($C90="男",$C91="女",$D90="一般",$D91="一般",$G90="ミックスダブルス",$I90="j"),AND($C90="女",$C91="男",$D90="一般",$D91="一般",$G90="ミックスダブルス",$I90="j"),AND($C90="男",$C91="女",$D90="一般",$D91="高校以下",$G90="ミックスダブルス",$I90="j"),AND($C90="女",$C91="男",$D90="一般",$D91="高校以下",$G90="ミックスダブルス",$I90="j"),AND($C90="男",$C91="女",$D90="高校以下",$D91="一般",$G90="ミックスダブルス",$I90="j"),AND($C90="女",$C91="男",$D90="高校以下",$D91="一般",$G90="ミックスダブルス",$I90="j"))</f>
        <v>0</v>
      </c>
      <c r="AZ90" s="189" t="b">
        <f>OR(AND($C90="男",$C91="女",$D90="高校以下",$D91="高校以下",$G90="ミックスダブルス",$I90="j"),AND($C90="女",$C91="男",$D90="高校以下",$D91="高校以下",$G90="ミックスダブルス",$I90="j"))</f>
        <v>0</v>
      </c>
    </row>
    <row r="91" spans="1:52" s="30" customFormat="1" ht="22.5" customHeight="1" hidden="1">
      <c r="A91" s="222"/>
      <c r="B91" s="223"/>
      <c r="C91" s="35"/>
      <c r="D91" s="100"/>
      <c r="E91" s="238"/>
      <c r="F91" s="239"/>
      <c r="G91" s="203"/>
      <c r="H91" s="204"/>
      <c r="I91" s="228"/>
      <c r="J91" s="47"/>
      <c r="K91" s="224">
        <f t="shared" si="43"/>
      </c>
      <c r="L91" s="225"/>
      <c r="M91" s="35">
        <f t="shared" si="44"/>
      </c>
      <c r="N91" s="35"/>
      <c r="O91" s="226">
        <f t="shared" si="45"/>
      </c>
      <c r="P91" s="226"/>
      <c r="Q91" s="203"/>
      <c r="R91" s="204"/>
      <c r="S91" s="200"/>
      <c r="T91" s="36">
        <f t="shared" si="46"/>
      </c>
      <c r="U91" s="197"/>
      <c r="V91" s="198"/>
      <c r="W91" s="198"/>
      <c r="X91" s="198"/>
      <c r="Y91" s="198"/>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89"/>
      <c r="AY91" s="189"/>
      <c r="AZ91" s="189"/>
    </row>
    <row r="92" spans="1:52" s="30" customFormat="1" ht="22.5" customHeight="1" hidden="1">
      <c r="A92" s="233"/>
      <c r="B92" s="234"/>
      <c r="C92" s="43"/>
      <c r="D92" s="101"/>
      <c r="E92" s="235"/>
      <c r="F92" s="236"/>
      <c r="G92" s="201"/>
      <c r="H92" s="202"/>
      <c r="I92" s="228"/>
      <c r="J92" s="48"/>
      <c r="K92" s="231">
        <f t="shared" si="43"/>
      </c>
      <c r="L92" s="232"/>
      <c r="M92" s="8">
        <f t="shared" si="44"/>
      </c>
      <c r="N92" s="135"/>
      <c r="O92" s="237">
        <f t="shared" si="45"/>
      </c>
      <c r="P92" s="237"/>
      <c r="Q92" s="201">
        <f>IF(G92=0,"",G92)</f>
      </c>
      <c r="R92" s="202"/>
      <c r="S92" s="199">
        <f>IF(I92=0,"",I92)</f>
      </c>
      <c r="T92" s="34">
        <f t="shared" si="46"/>
      </c>
      <c r="U92" s="197" t="b">
        <f>OR(AND($C92="男",$C93="男",$D92="一般",$D93="一般",$G92="男子ダブルス",$I92="a"),AND($C92="男",$C93="男",$D92="一般",$D93="高校以下",$G92="男子ダブルス",$I92="a"),AND($C92="男",$C93="男",$D92="高校以下",$D93="一般",$G92="男子ダブルス",$I92="a"))</f>
        <v>0</v>
      </c>
      <c r="V92" s="198" t="b">
        <f>OR(AND($C92="男",$C93="男",$D92="一般",$D93="一般",$G92="男子ダブルス",$I92="b"),AND($C92="男",$C93="男",$D92="一般",$D93="高校以下",$G92="男子ダブルス",$I92="b"),AND($C92="男",$C93="男",$D92="高校以下",$D93="一般",$G92="男子ダブルス",$I92="b"))</f>
        <v>0</v>
      </c>
      <c r="W92" s="198" t="b">
        <f>OR(AND($C92="男",$C93="男",$D92="一般",$D93="一般",$G92="男子ダブルス",$I92="c"),AND($C92="男",$C93="男",$D92="一般",$D93="高校以下",$G92="男子ダブルス",$I92="c"),AND($C92="男",$C93="男",$D92="高校以下",$D93="一般",$G92="男子ダブルス",$I92="c"))</f>
        <v>0</v>
      </c>
      <c r="X92" s="198" t="b">
        <f>OR(AND($C92="男",$C93="男",$D92="一般",$D93="一般",$G92="男子ダブルス",$I92="d"),AND($C92="男",$C93="男",$D92="一般",$D93="高校以下",$G92="男子ダブルス",$I92="d"),AND($C92="男",$C93="男",$D92="高校以下",$D93="一般",$G92="男子ダブルス",$I92="d"))</f>
        <v>0</v>
      </c>
      <c r="Y92" s="198" t="b">
        <f>OR(AND($C92="男",$C93="男",$D92="一般",$D93="一般",$G92="男子ダブルス",$I92="e"),AND($C92="男",$C93="男",$D92="一般",$D93="高校以下",$G92="男子ダブルス",$I92="e"),AND($C92="男",$C93="男",$D92="高校以下",$D93="一般",$G92="男子ダブルス",$I92="e"))</f>
        <v>0</v>
      </c>
      <c r="Z92" s="189" t="b">
        <f>AND($C92="男",$C93="男",$G92="男子ダブルス",$I92="a",$D92="高校以下",$D93="高校以下")</f>
        <v>0</v>
      </c>
      <c r="AA92" s="189" t="b">
        <f>AND($C92="男",$C93="男",$G92="男子ダブルス",$I92="b",$D92="高校以下",$D93="高校以下")</f>
        <v>0</v>
      </c>
      <c r="AB92" s="189" t="b">
        <f>AND($C92="男",$C93="男",$G92="男子ダブルス",$I92="c",$D92="高校以下",$D93="高校以下")</f>
        <v>0</v>
      </c>
      <c r="AC92" s="189" t="b">
        <f>AND($C92="男",$C93="男",$G92="男子ダブルス",$I92="d",$D92="高校以下",$D93="高校以下")</f>
        <v>0</v>
      </c>
      <c r="AD92" s="189" t="b">
        <f>AND($C92="男",$C93="男",$G92="男子ダブルス",$I92="e",$D92="高校以下",$D93="高校以下")</f>
        <v>0</v>
      </c>
      <c r="AE92" s="189" t="b">
        <f>OR(AND($C92="女",$C93="女",$D92="一般",$D93="一般",$G92="女子ダブルス",$I92="a"),AND($C92="女",$C93="女",$D92="一般",$D93="高校以下",$G92="女子ダブルス",$I92="a"),AND($C92="女",$C93="女",$D92="高校以下",$D93="一般",$G92="女子ダブルス",$I92="a"))</f>
        <v>0</v>
      </c>
      <c r="AF92" s="189" t="b">
        <f>OR(AND($C92="女",$C93="女",$D92="一般",$D93="一般",$G92="女子ダブルス",$I92="b"),AND($C92="女",$C93="女",$D92="一般",$D93="高校以下",$G92="女子ダブルス",$I92="b"),AND($C92="女",$C93="女",$D92="高校以下",$D93="一般",$G92="女子ダブルス",$I92="b"))</f>
        <v>0</v>
      </c>
      <c r="AG92" s="189" t="b">
        <f>OR(AND($C92="女",$C93="女",$D92="一般",$D93="一般",$G92="女子ダブルス",$I92="c"),AND($C92="女",$C93="女",$D92="一般",$D93="高校以下",$G92="女子ダブルス",$I92="c"),AND($C92="女",$C93="女",$D92="高校以下",$D93="一般",$G92="女子ダブルス",$I92="c"))</f>
        <v>0</v>
      </c>
      <c r="AH92" s="189" t="b">
        <f>OR(AND($C92="女",$C93="女",$D92="一般",$D93="一般",$G92="女子ダブルス",$I92="d"),AND($C92="女",$C93="女",$D92="一般",$D93="高校以下",$G92="女子ダブルス",$I92="d"),AND($C92="女",$C93="女",$D92="高校以下",$D93="一般",$G92="女子ダブルス",$I92="d"))</f>
        <v>0</v>
      </c>
      <c r="AI92" s="189" t="b">
        <f>OR(AND($C92="女",$C93="女",$D92="一般",$D93="一般",$G92="女子ダブルス",$I92="e"),AND($C92="女",$C93="女",$D92="一般",$D93="高校以下",$G92="女子ダブルス",$I92="e"),AND($C92="女",$C93="女",$D92="高校以下",$D93="一般",$G92="女子ダブルス",$I92="e"))</f>
        <v>0</v>
      </c>
      <c r="AJ92" s="189" t="b">
        <f>AND($C92="女",$C93="女",$D92="高校以下",$D93="高校以下",$G92="女子ダブルス",$I92="a")</f>
        <v>0</v>
      </c>
      <c r="AK92" s="189" t="b">
        <f>AND($C92="女",$C93="女",$D92="高校以下",$D93="高校以下",$G92="女子ダブルス",$I92="b")</f>
        <v>0</v>
      </c>
      <c r="AL92" s="189" t="b">
        <f>AND($C92="女",$C93="女",$D92="高校以下",$D93="高校以下",$G92="女子ダブルス",$I92="c")</f>
        <v>0</v>
      </c>
      <c r="AM92" s="189" t="b">
        <f>AND($C92="女",$C93="女",$D92="高校以下",$D93="高校以下",$G92="女子ダブルス",$I92="d")</f>
        <v>0</v>
      </c>
      <c r="AN92" s="189" t="b">
        <f>AND($C92="女",$C93="女",$D92="高校以下",$D93="高校以下",$G92="女子ダブルス",$I92="e")</f>
        <v>0</v>
      </c>
      <c r="AO92" s="189" t="b">
        <f>AND($C92="男",$C93="男",$D92="一般",$D93="一般",$G92="男子35ダブルス",$I92="")</f>
        <v>0</v>
      </c>
      <c r="AP92" s="189" t="b">
        <f>AND($C92="男",$C93="男",$D92="一般",$D93="一般",$G92="男子45ダブルス",$I92="")</f>
        <v>0</v>
      </c>
      <c r="AQ92" s="189" t="b">
        <f>AND($C92="男",$C93="男",$D92="一般",$D93="一般",$G92="男子55ダブルス",$I92="")</f>
        <v>0</v>
      </c>
      <c r="AR92" s="189" t="b">
        <f>AND($C92="男",$C93="男",$D92="一般",$D93="一般",$G92="男子60ダブルス",$I92="")</f>
        <v>0</v>
      </c>
      <c r="AS92" s="189" t="b">
        <f>AND($C92="男",$C93="男",$D92="一般",$D93="一般",$G92="男子65ダブルス",$I92="")</f>
        <v>0</v>
      </c>
      <c r="AT92" s="189" t="b">
        <f>AND($C92="女",$C93="女",$D92="一般",$D93="一般",$G92="女子35ダブルス",$I92="")</f>
        <v>0</v>
      </c>
      <c r="AU92" s="189" t="b">
        <f>AND($C92="女",$C93="女",$D92="一般",$D93="一般",$G92="女子45ダブルス",$I92="")</f>
        <v>0</v>
      </c>
      <c r="AV92" s="189" t="b">
        <f>AND($C92="女",$C93="女",$D92="一般",$D93="一般",$G92="女子55ダブルス",$I92="")</f>
        <v>0</v>
      </c>
      <c r="AW92" s="189" t="b">
        <f>OR(AND($C92="男",$C93="女",$D92="一般",$D93="一般",$G92="ミックスダブルス",$I92="i"),AND($C92="女",$C93="男",$D92="一般",$D93="一般",$G92="ミックスダブルス",$I92="i"),AND($C92="男",$C93="女",$D92="一般",$D93="高校以下",$G92="ミックスダブルス",$I92="i"),AND($C92="女",$C93="男",$D92="一般",$D93="高校以下",$G92="ミックスダブルス",$I92="i"),AND($C92="男",$C93="女",$D92="高校以下",$D93="一般",$G92="ミックスダブルス",$I92="i"),AND($C92="女",$C93="男",$D92="高校以下",$D93="一般",$G92="ミックスダブルス",$I92="i"))</f>
        <v>0</v>
      </c>
      <c r="AX92" s="189" t="b">
        <f>OR(AND($C92="男",$C93="女",$D92="高校以下",$D93="高校以下",$G92="ミックスダブルス",$I92="i"),AND($C92="女",$C93="男",$D92="高校以下",$D93="高校以下",$G92="ミックスダブルス",$I92="i"))</f>
        <v>0</v>
      </c>
      <c r="AY92" s="189" t="b">
        <f>OR(AND($C92="男",$C93="女",$D92="一般",$D93="一般",$G92="ミックスダブルス",$I92="j"),AND($C92="女",$C93="男",$D92="一般",$D93="一般",$G92="ミックスダブルス",$I92="j"),AND($C92="男",$C93="女",$D92="一般",$D93="高校以下",$G92="ミックスダブルス",$I92="j"),AND($C92="女",$C93="男",$D92="一般",$D93="高校以下",$G92="ミックスダブルス",$I92="j"),AND($C92="男",$C93="女",$D92="高校以下",$D93="一般",$G92="ミックスダブルス",$I92="j"),AND($C92="女",$C93="男",$D92="高校以下",$D93="一般",$G92="ミックスダブルス",$I92="j"))</f>
        <v>0</v>
      </c>
      <c r="AZ92" s="189" t="b">
        <f>OR(AND($C92="男",$C93="女",$D92="高校以下",$D93="高校以下",$G92="ミックスダブルス",$I92="j"),AND($C92="女",$C93="男",$D92="高校以下",$D93="高校以下",$G92="ミックスダブルス",$I92="j"))</f>
        <v>0</v>
      </c>
    </row>
    <row r="93" spans="1:52" s="30" customFormat="1" ht="22.5" customHeight="1" hidden="1">
      <c r="A93" s="222"/>
      <c r="B93" s="223"/>
      <c r="C93" s="35"/>
      <c r="D93" s="100"/>
      <c r="E93" s="238"/>
      <c r="F93" s="239"/>
      <c r="G93" s="203"/>
      <c r="H93" s="204"/>
      <c r="I93" s="228"/>
      <c r="J93" s="47"/>
      <c r="K93" s="224">
        <f t="shared" si="43"/>
      </c>
      <c r="L93" s="225"/>
      <c r="M93" s="35">
        <f t="shared" si="44"/>
      </c>
      <c r="N93" s="35"/>
      <c r="O93" s="226">
        <f t="shared" si="45"/>
      </c>
      <c r="P93" s="226"/>
      <c r="Q93" s="203"/>
      <c r="R93" s="204"/>
      <c r="S93" s="200"/>
      <c r="T93" s="36">
        <f t="shared" si="46"/>
      </c>
      <c r="U93" s="197"/>
      <c r="V93" s="198"/>
      <c r="W93" s="198"/>
      <c r="X93" s="198"/>
      <c r="Y93" s="198"/>
      <c r="Z93" s="189"/>
      <c r="AA93" s="189"/>
      <c r="AB93" s="189"/>
      <c r="AC93" s="189"/>
      <c r="AD93" s="189"/>
      <c r="AE93" s="189"/>
      <c r="AF93" s="189"/>
      <c r="AG93" s="189"/>
      <c r="AH93" s="189"/>
      <c r="AI93" s="189"/>
      <c r="AJ93" s="189"/>
      <c r="AK93" s="189"/>
      <c r="AL93" s="189"/>
      <c r="AM93" s="189"/>
      <c r="AN93" s="189"/>
      <c r="AO93" s="189"/>
      <c r="AP93" s="189"/>
      <c r="AQ93" s="189"/>
      <c r="AR93" s="189"/>
      <c r="AS93" s="189"/>
      <c r="AT93" s="189"/>
      <c r="AU93" s="189"/>
      <c r="AV93" s="189"/>
      <c r="AW93" s="189"/>
      <c r="AX93" s="189"/>
      <c r="AY93" s="189"/>
      <c r="AZ93" s="189"/>
    </row>
    <row r="94" spans="1:52" s="30" customFormat="1" ht="22.5" customHeight="1" hidden="1">
      <c r="A94" s="233"/>
      <c r="B94" s="234"/>
      <c r="C94" s="43"/>
      <c r="D94" s="101"/>
      <c r="E94" s="235"/>
      <c r="F94" s="236"/>
      <c r="G94" s="201"/>
      <c r="H94" s="202"/>
      <c r="I94" s="228"/>
      <c r="J94" s="48"/>
      <c r="K94" s="231">
        <f t="shared" si="43"/>
      </c>
      <c r="L94" s="232"/>
      <c r="M94" s="8">
        <f t="shared" si="44"/>
      </c>
      <c r="N94" s="135"/>
      <c r="O94" s="237">
        <f t="shared" si="45"/>
      </c>
      <c r="P94" s="237"/>
      <c r="Q94" s="201">
        <f>IF(G94=0,"",G94)</f>
      </c>
      <c r="R94" s="202"/>
      <c r="S94" s="199">
        <f>IF(I94=0,"",I94)</f>
      </c>
      <c r="T94" s="34">
        <f t="shared" si="46"/>
      </c>
      <c r="U94" s="197" t="b">
        <f>OR(AND($C94="男",$C95="男",$D94="一般",$D95="一般",$G94="男子ダブルス",$I94="a"),AND($C94="男",$C95="男",$D94="一般",$D95="高校以下",$G94="男子ダブルス",$I94="a"),AND($C94="男",$C95="男",$D94="高校以下",$D95="一般",$G94="男子ダブルス",$I94="a"))</f>
        <v>0</v>
      </c>
      <c r="V94" s="198" t="b">
        <f>OR(AND($C94="男",$C95="男",$D94="一般",$D95="一般",$G94="男子ダブルス",$I94="b"),AND($C94="男",$C95="男",$D94="一般",$D95="高校以下",$G94="男子ダブルス",$I94="b"),AND($C94="男",$C95="男",$D94="高校以下",$D95="一般",$G94="男子ダブルス",$I94="b"))</f>
        <v>0</v>
      </c>
      <c r="W94" s="198" t="b">
        <f>OR(AND($C94="男",$C95="男",$D94="一般",$D95="一般",$G94="男子ダブルス",$I94="c"),AND($C94="男",$C95="男",$D94="一般",$D95="高校以下",$G94="男子ダブルス",$I94="c"),AND($C94="男",$C95="男",$D94="高校以下",$D95="一般",$G94="男子ダブルス",$I94="c"))</f>
        <v>0</v>
      </c>
      <c r="X94" s="198" t="b">
        <f>OR(AND($C94="男",$C95="男",$D94="一般",$D95="一般",$G94="男子ダブルス",$I94="d"),AND($C94="男",$C95="男",$D94="一般",$D95="高校以下",$G94="男子ダブルス",$I94="d"),AND($C94="男",$C95="男",$D94="高校以下",$D95="一般",$G94="男子ダブルス",$I94="d"))</f>
        <v>0</v>
      </c>
      <c r="Y94" s="198" t="b">
        <f>OR(AND($C94="男",$C95="男",$D94="一般",$D95="一般",$G94="男子ダブルス",$I94="e"),AND($C94="男",$C95="男",$D94="一般",$D95="高校以下",$G94="男子ダブルス",$I94="e"),AND($C94="男",$C95="男",$D94="高校以下",$D95="一般",$G94="男子ダブルス",$I94="e"))</f>
        <v>0</v>
      </c>
      <c r="Z94" s="189" t="b">
        <f>AND($C94="男",$C95="男",$G94="男子ダブルス",$I94="a",$D94="高校以下",$D95="高校以下")</f>
        <v>0</v>
      </c>
      <c r="AA94" s="189" t="b">
        <f>AND($C94="男",$C95="男",$G94="男子ダブルス",$I94="b",$D94="高校以下",$D95="高校以下")</f>
        <v>0</v>
      </c>
      <c r="AB94" s="189" t="b">
        <f>AND($C94="男",$C95="男",$G94="男子ダブルス",$I94="c",$D94="高校以下",$D95="高校以下")</f>
        <v>0</v>
      </c>
      <c r="AC94" s="189" t="b">
        <f>AND($C94="男",$C95="男",$G94="男子ダブルス",$I94="d",$D94="高校以下",$D95="高校以下")</f>
        <v>0</v>
      </c>
      <c r="AD94" s="189" t="b">
        <f>AND($C94="男",$C95="男",$G94="男子ダブルス",$I94="e",$D94="高校以下",$D95="高校以下")</f>
        <v>0</v>
      </c>
      <c r="AE94" s="189" t="b">
        <f>OR(AND($C94="女",$C95="女",$D94="一般",$D95="一般",$G94="女子ダブルス",$I94="a"),AND($C94="女",$C95="女",$D94="一般",$D95="高校以下",$G94="女子ダブルス",$I94="a"),AND($C94="女",$C95="女",$D94="高校以下",$D95="一般",$G94="女子ダブルス",$I94="a"))</f>
        <v>0</v>
      </c>
      <c r="AF94" s="189" t="b">
        <f>OR(AND($C94="女",$C95="女",$D94="一般",$D95="一般",$G94="女子ダブルス",$I94="b"),AND($C94="女",$C95="女",$D94="一般",$D95="高校以下",$G94="女子ダブルス",$I94="b"),AND($C94="女",$C95="女",$D94="高校以下",$D95="一般",$G94="女子ダブルス",$I94="b"))</f>
        <v>0</v>
      </c>
      <c r="AG94" s="189" t="b">
        <f>OR(AND($C94="女",$C95="女",$D94="一般",$D95="一般",$G94="女子ダブルス",$I94="c"),AND($C94="女",$C95="女",$D94="一般",$D95="高校以下",$G94="女子ダブルス",$I94="c"),AND($C94="女",$C95="女",$D94="高校以下",$D95="一般",$G94="女子ダブルス",$I94="c"))</f>
        <v>0</v>
      </c>
      <c r="AH94" s="189" t="b">
        <f>OR(AND($C94="女",$C95="女",$D94="一般",$D95="一般",$G94="女子ダブルス",$I94="d"),AND($C94="女",$C95="女",$D94="一般",$D95="高校以下",$G94="女子ダブルス",$I94="d"),AND($C94="女",$C95="女",$D94="高校以下",$D95="一般",$G94="女子ダブルス",$I94="d"))</f>
        <v>0</v>
      </c>
      <c r="AI94" s="189" t="b">
        <f>OR(AND($C94="女",$C95="女",$D94="一般",$D95="一般",$G94="女子ダブルス",$I94="e"),AND($C94="女",$C95="女",$D94="一般",$D95="高校以下",$G94="女子ダブルス",$I94="e"),AND($C94="女",$C95="女",$D94="高校以下",$D95="一般",$G94="女子ダブルス",$I94="e"))</f>
        <v>0</v>
      </c>
      <c r="AJ94" s="189" t="b">
        <f>AND($C94="女",$C95="女",$D94="高校以下",$D95="高校以下",$G94="女子ダブルス",$I94="a")</f>
        <v>0</v>
      </c>
      <c r="AK94" s="189" t="b">
        <f>AND($C94="女",$C95="女",$D94="高校以下",$D95="高校以下",$G94="女子ダブルス",$I94="b")</f>
        <v>0</v>
      </c>
      <c r="AL94" s="189" t="b">
        <f>AND($C94="女",$C95="女",$D94="高校以下",$D95="高校以下",$G94="女子ダブルス",$I94="c")</f>
        <v>0</v>
      </c>
      <c r="AM94" s="189" t="b">
        <f>AND($C94="女",$C95="女",$D94="高校以下",$D95="高校以下",$G94="女子ダブルス",$I94="d")</f>
        <v>0</v>
      </c>
      <c r="AN94" s="189" t="b">
        <f>AND($C94="女",$C95="女",$D94="高校以下",$D95="高校以下",$G94="女子ダブルス",$I94="e")</f>
        <v>0</v>
      </c>
      <c r="AO94" s="189" t="b">
        <f>AND($C94="男",$C95="男",$D94="一般",$D95="一般",$G94="男子35ダブルス",$I94="")</f>
        <v>0</v>
      </c>
      <c r="AP94" s="189" t="b">
        <f>AND($C94="男",$C95="男",$D94="一般",$D95="一般",$G94="男子45ダブルス",$I94="")</f>
        <v>0</v>
      </c>
      <c r="AQ94" s="189" t="b">
        <f>AND($C94="男",$C95="男",$D94="一般",$D95="一般",$G94="男子55ダブルス",$I94="")</f>
        <v>0</v>
      </c>
      <c r="AR94" s="189" t="b">
        <f>AND($C94="男",$C95="男",$D94="一般",$D95="一般",$G94="男子60ダブルス",$I94="")</f>
        <v>0</v>
      </c>
      <c r="AS94" s="189" t="b">
        <f>AND($C94="男",$C95="男",$D94="一般",$D95="一般",$G94="男子65ダブルス",$I94="")</f>
        <v>0</v>
      </c>
      <c r="AT94" s="189" t="b">
        <f>AND($C94="女",$C95="女",$D94="一般",$D95="一般",$G94="女子35ダブルス",$I94="")</f>
        <v>0</v>
      </c>
      <c r="AU94" s="189" t="b">
        <f>AND($C94="女",$C95="女",$D94="一般",$D95="一般",$G94="女子45ダブルス",$I94="")</f>
        <v>0</v>
      </c>
      <c r="AV94" s="189" t="b">
        <f>AND($C94="女",$C95="女",$D94="一般",$D95="一般",$G94="女子55ダブルス",$I94="")</f>
        <v>0</v>
      </c>
      <c r="AW94" s="189" t="b">
        <f>OR(AND($C94="男",$C95="女",$D94="一般",$D95="一般",$G94="ミックスダブルス",$I94="i"),AND($C94="女",$C95="男",$D94="一般",$D95="一般",$G94="ミックスダブルス",$I94="i"),AND($C94="男",$C95="女",$D94="一般",$D95="高校以下",$G94="ミックスダブルス",$I94="i"),AND($C94="女",$C95="男",$D94="一般",$D95="高校以下",$G94="ミックスダブルス",$I94="i"),AND($C94="男",$C95="女",$D94="高校以下",$D95="一般",$G94="ミックスダブルス",$I94="i"),AND($C94="女",$C95="男",$D94="高校以下",$D95="一般",$G94="ミックスダブルス",$I94="i"))</f>
        <v>0</v>
      </c>
      <c r="AX94" s="189" t="b">
        <f>OR(AND($C94="男",$C95="女",$D94="高校以下",$D95="高校以下",$G94="ミックスダブルス",$I94="i"),AND($C94="女",$C95="男",$D94="高校以下",$D95="高校以下",$G94="ミックスダブルス",$I94="i"))</f>
        <v>0</v>
      </c>
      <c r="AY94" s="189" t="b">
        <f>OR(AND($C94="男",$C95="女",$D94="一般",$D95="一般",$G94="ミックスダブルス",$I94="j"),AND($C94="女",$C95="男",$D94="一般",$D95="一般",$G94="ミックスダブルス",$I94="j"),AND($C94="男",$C95="女",$D94="一般",$D95="高校以下",$G94="ミックスダブルス",$I94="j"),AND($C94="女",$C95="男",$D94="一般",$D95="高校以下",$G94="ミックスダブルス",$I94="j"),AND($C94="男",$C95="女",$D94="高校以下",$D95="一般",$G94="ミックスダブルス",$I94="j"),AND($C94="女",$C95="男",$D94="高校以下",$D95="一般",$G94="ミックスダブルス",$I94="j"))</f>
        <v>0</v>
      </c>
      <c r="AZ94" s="189" t="b">
        <f>OR(AND($C94="男",$C95="女",$D94="高校以下",$D95="高校以下",$G94="ミックスダブルス",$I94="j"),AND($C94="女",$C95="男",$D94="高校以下",$D95="高校以下",$G94="ミックスダブルス",$I94="j"))</f>
        <v>0</v>
      </c>
    </row>
    <row r="95" spans="1:52" s="30" customFormat="1" ht="22.5" customHeight="1" hidden="1">
      <c r="A95" s="222"/>
      <c r="B95" s="223"/>
      <c r="C95" s="35"/>
      <c r="D95" s="100"/>
      <c r="E95" s="238"/>
      <c r="F95" s="239"/>
      <c r="G95" s="203"/>
      <c r="H95" s="204"/>
      <c r="I95" s="228"/>
      <c r="J95" s="47"/>
      <c r="K95" s="224">
        <f t="shared" si="43"/>
      </c>
      <c r="L95" s="225"/>
      <c r="M95" s="35">
        <f t="shared" si="44"/>
      </c>
      <c r="N95" s="35"/>
      <c r="O95" s="226">
        <f t="shared" si="45"/>
      </c>
      <c r="P95" s="226"/>
      <c r="Q95" s="203"/>
      <c r="R95" s="204"/>
      <c r="S95" s="200"/>
      <c r="T95" s="36">
        <f t="shared" si="46"/>
      </c>
      <c r="U95" s="197"/>
      <c r="V95" s="198"/>
      <c r="W95" s="198"/>
      <c r="X95" s="198"/>
      <c r="Y95" s="198"/>
      <c r="Z95" s="189"/>
      <c r="AA95" s="189"/>
      <c r="AB95" s="189"/>
      <c r="AC95" s="189"/>
      <c r="AD95" s="189"/>
      <c r="AE95" s="189"/>
      <c r="AF95" s="189"/>
      <c r="AG95" s="189"/>
      <c r="AH95" s="189"/>
      <c r="AI95" s="189"/>
      <c r="AJ95" s="189"/>
      <c r="AK95" s="189"/>
      <c r="AL95" s="189"/>
      <c r="AM95" s="189"/>
      <c r="AN95" s="189"/>
      <c r="AO95" s="189"/>
      <c r="AP95" s="189"/>
      <c r="AQ95" s="189"/>
      <c r="AR95" s="189"/>
      <c r="AS95" s="189"/>
      <c r="AT95" s="189"/>
      <c r="AU95" s="189"/>
      <c r="AV95" s="189"/>
      <c r="AW95" s="189"/>
      <c r="AX95" s="189"/>
      <c r="AY95" s="189"/>
      <c r="AZ95" s="189"/>
    </row>
    <row r="96" spans="1:52" s="30" customFormat="1" ht="22.5" customHeight="1" hidden="1">
      <c r="A96" s="233"/>
      <c r="B96" s="234"/>
      <c r="C96" s="43"/>
      <c r="D96" s="101"/>
      <c r="E96" s="235"/>
      <c r="F96" s="236"/>
      <c r="G96" s="201"/>
      <c r="H96" s="202"/>
      <c r="I96" s="228"/>
      <c r="J96" s="48"/>
      <c r="K96" s="231">
        <f t="shared" si="43"/>
      </c>
      <c r="L96" s="232"/>
      <c r="M96" s="8">
        <f t="shared" si="44"/>
      </c>
      <c r="N96" s="135"/>
      <c r="O96" s="237">
        <f t="shared" si="45"/>
      </c>
      <c r="P96" s="237"/>
      <c r="Q96" s="201">
        <f>IF(G96=0,"",G96)</f>
      </c>
      <c r="R96" s="202"/>
      <c r="S96" s="199">
        <f>IF(I96=0,"",I96)</f>
      </c>
      <c r="T96" s="34">
        <f t="shared" si="46"/>
      </c>
      <c r="U96" s="197" t="b">
        <f>OR(AND($C96="男",$C97="男",$D96="一般",$D97="一般",$G96="男子ダブルス",$I96="a"),AND($C96="男",$C97="男",$D96="一般",$D97="高校以下",$G96="男子ダブルス",$I96="a"),AND($C96="男",$C97="男",$D96="高校以下",$D97="一般",$G96="男子ダブルス",$I96="a"))</f>
        <v>0</v>
      </c>
      <c r="V96" s="198" t="b">
        <f>OR(AND($C96="男",$C97="男",$D96="一般",$D97="一般",$G96="男子ダブルス",$I96="b"),AND($C96="男",$C97="男",$D96="一般",$D97="高校以下",$G96="男子ダブルス",$I96="b"),AND($C96="男",$C97="男",$D96="高校以下",$D97="一般",$G96="男子ダブルス",$I96="b"))</f>
        <v>0</v>
      </c>
      <c r="W96" s="198" t="b">
        <f>OR(AND($C96="男",$C97="男",$D96="一般",$D97="一般",$G96="男子ダブルス",$I96="c"),AND($C96="男",$C97="男",$D96="一般",$D97="高校以下",$G96="男子ダブルス",$I96="c"),AND($C96="男",$C97="男",$D96="高校以下",$D97="一般",$G96="男子ダブルス",$I96="c"))</f>
        <v>0</v>
      </c>
      <c r="X96" s="198" t="b">
        <f>OR(AND($C96="男",$C97="男",$D96="一般",$D97="一般",$G96="男子ダブルス",$I96="d"),AND($C96="男",$C97="男",$D96="一般",$D97="高校以下",$G96="男子ダブルス",$I96="d"),AND($C96="男",$C97="男",$D96="高校以下",$D97="一般",$G96="男子ダブルス",$I96="d"))</f>
        <v>0</v>
      </c>
      <c r="Y96" s="198" t="b">
        <f>OR(AND($C96="男",$C97="男",$D96="一般",$D97="一般",$G96="男子ダブルス",$I96="e"),AND($C96="男",$C97="男",$D96="一般",$D97="高校以下",$G96="男子ダブルス",$I96="e"),AND($C96="男",$C97="男",$D96="高校以下",$D97="一般",$G96="男子ダブルス",$I96="e"))</f>
        <v>0</v>
      </c>
      <c r="Z96" s="189" t="b">
        <f>AND($C96="男",$C97="男",$G96="男子ダブルス",$I96="a",$D96="高校以下",$D97="高校以下")</f>
        <v>0</v>
      </c>
      <c r="AA96" s="189" t="b">
        <f>AND($C96="男",$C97="男",$G96="男子ダブルス",$I96="b",$D96="高校以下",$D97="高校以下")</f>
        <v>0</v>
      </c>
      <c r="AB96" s="189" t="b">
        <f>AND($C96="男",$C97="男",$G96="男子ダブルス",$I96="c",$D96="高校以下",$D97="高校以下")</f>
        <v>0</v>
      </c>
      <c r="AC96" s="189" t="b">
        <f>AND($C96="男",$C97="男",$G96="男子ダブルス",$I96="d",$D96="高校以下",$D97="高校以下")</f>
        <v>0</v>
      </c>
      <c r="AD96" s="189" t="b">
        <f>AND($C96="男",$C97="男",$G96="男子ダブルス",$I96="e",$D96="高校以下",$D97="高校以下")</f>
        <v>0</v>
      </c>
      <c r="AE96" s="189" t="b">
        <f>OR(AND($C96="女",$C97="女",$D96="一般",$D97="一般",$G96="女子ダブルス",$I96="a"),AND($C96="女",$C97="女",$D96="一般",$D97="高校以下",$G96="女子ダブルス",$I96="a"),AND($C96="女",$C97="女",$D96="高校以下",$D97="一般",$G96="女子ダブルス",$I96="a"))</f>
        <v>0</v>
      </c>
      <c r="AF96" s="189" t="b">
        <f>OR(AND($C96="女",$C97="女",$D96="一般",$D97="一般",$G96="女子ダブルス",$I96="b"),AND($C96="女",$C97="女",$D96="一般",$D97="高校以下",$G96="女子ダブルス",$I96="b"),AND($C96="女",$C97="女",$D96="高校以下",$D97="一般",$G96="女子ダブルス",$I96="b"))</f>
        <v>0</v>
      </c>
      <c r="AG96" s="189" t="b">
        <f>OR(AND($C96="女",$C97="女",$D96="一般",$D97="一般",$G96="女子ダブルス",$I96="c"),AND($C96="女",$C97="女",$D96="一般",$D97="高校以下",$G96="女子ダブルス",$I96="c"),AND($C96="女",$C97="女",$D96="高校以下",$D97="一般",$G96="女子ダブルス",$I96="c"))</f>
        <v>0</v>
      </c>
      <c r="AH96" s="189" t="b">
        <f>OR(AND($C96="女",$C97="女",$D96="一般",$D97="一般",$G96="女子ダブルス",$I96="d"),AND($C96="女",$C97="女",$D96="一般",$D97="高校以下",$G96="女子ダブルス",$I96="d"),AND($C96="女",$C97="女",$D96="高校以下",$D97="一般",$G96="女子ダブルス",$I96="d"))</f>
        <v>0</v>
      </c>
      <c r="AI96" s="189" t="b">
        <f>OR(AND($C96="女",$C97="女",$D96="一般",$D97="一般",$G96="女子ダブルス",$I96="e"),AND($C96="女",$C97="女",$D96="一般",$D97="高校以下",$G96="女子ダブルス",$I96="e"),AND($C96="女",$C97="女",$D96="高校以下",$D97="一般",$G96="女子ダブルス",$I96="e"))</f>
        <v>0</v>
      </c>
      <c r="AJ96" s="189" t="b">
        <f>AND($C96="女",$C97="女",$D96="高校以下",$D97="高校以下",$G96="女子ダブルス",$I96="a")</f>
        <v>0</v>
      </c>
      <c r="AK96" s="189" t="b">
        <f>AND($C96="女",$C97="女",$D96="高校以下",$D97="高校以下",$G96="女子ダブルス",$I96="b")</f>
        <v>0</v>
      </c>
      <c r="AL96" s="189" t="b">
        <f>AND($C96="女",$C97="女",$D96="高校以下",$D97="高校以下",$G96="女子ダブルス",$I96="c")</f>
        <v>0</v>
      </c>
      <c r="AM96" s="189" t="b">
        <f>AND($C96="女",$C97="女",$D96="高校以下",$D97="高校以下",$G96="女子ダブルス",$I96="d")</f>
        <v>0</v>
      </c>
      <c r="AN96" s="189" t="b">
        <f>AND($C96="女",$C97="女",$D96="高校以下",$D97="高校以下",$G96="女子ダブルス",$I96="e")</f>
        <v>0</v>
      </c>
      <c r="AO96" s="189" t="b">
        <f>AND($C96="男",$C97="男",$D96="一般",$D97="一般",$G96="男子35ダブルス",$I96="")</f>
        <v>0</v>
      </c>
      <c r="AP96" s="189" t="b">
        <f>AND($C96="男",$C97="男",$D96="一般",$D97="一般",$G96="男子45ダブルス",$I96="")</f>
        <v>0</v>
      </c>
      <c r="AQ96" s="189" t="b">
        <f>AND($C96="男",$C97="男",$D96="一般",$D97="一般",$G96="男子55ダブルス",$I96="")</f>
        <v>0</v>
      </c>
      <c r="AR96" s="189" t="b">
        <f>AND($C96="男",$C97="男",$D96="一般",$D97="一般",$G96="男子60ダブルス",$I96="")</f>
        <v>0</v>
      </c>
      <c r="AS96" s="189" t="b">
        <f>AND($C96="男",$C97="男",$D96="一般",$D97="一般",$G96="男子65ダブルス",$I96="")</f>
        <v>0</v>
      </c>
      <c r="AT96" s="189" t="b">
        <f>AND($C96="女",$C97="女",$D96="一般",$D97="一般",$G96="女子35ダブルス",$I96="")</f>
        <v>0</v>
      </c>
      <c r="AU96" s="189" t="b">
        <f>AND($C96="女",$C97="女",$D96="一般",$D97="一般",$G96="女子45ダブルス",$I96="")</f>
        <v>0</v>
      </c>
      <c r="AV96" s="189" t="b">
        <f>AND($C96="女",$C97="女",$D96="一般",$D97="一般",$G96="女子55ダブルス",$I96="")</f>
        <v>0</v>
      </c>
      <c r="AW96" s="189" t="b">
        <f>OR(AND($C96="男",$C97="女",$D96="一般",$D97="一般",$G96="ミックスダブルス",$I96="i"),AND($C96="女",$C97="男",$D96="一般",$D97="一般",$G96="ミックスダブルス",$I96="i"),AND($C96="男",$C97="女",$D96="一般",$D97="高校以下",$G96="ミックスダブルス",$I96="i"),AND($C96="女",$C97="男",$D96="一般",$D97="高校以下",$G96="ミックスダブルス",$I96="i"),AND($C96="男",$C97="女",$D96="高校以下",$D97="一般",$G96="ミックスダブルス",$I96="i"),AND($C96="女",$C97="男",$D96="高校以下",$D97="一般",$G96="ミックスダブルス",$I96="i"))</f>
        <v>0</v>
      </c>
      <c r="AX96" s="189" t="b">
        <f>OR(AND($C96="男",$C97="女",$D96="高校以下",$D97="高校以下",$G96="ミックスダブルス",$I96="i"),AND($C96="女",$C97="男",$D96="高校以下",$D97="高校以下",$G96="ミックスダブルス",$I96="i"))</f>
        <v>0</v>
      </c>
      <c r="AY96" s="189" t="b">
        <f>OR(AND($C96="男",$C97="女",$D96="一般",$D97="一般",$G96="ミックスダブルス",$I96="j"),AND($C96="女",$C97="男",$D96="一般",$D97="一般",$G96="ミックスダブルス",$I96="j"),AND($C96="男",$C97="女",$D96="一般",$D97="高校以下",$G96="ミックスダブルス",$I96="j"),AND($C96="女",$C97="男",$D96="一般",$D97="高校以下",$G96="ミックスダブルス",$I96="j"),AND($C96="男",$C97="女",$D96="高校以下",$D97="一般",$G96="ミックスダブルス",$I96="j"),AND($C96="女",$C97="男",$D96="高校以下",$D97="一般",$G96="ミックスダブルス",$I96="j"))</f>
        <v>0</v>
      </c>
      <c r="AZ96" s="189" t="b">
        <f>OR(AND($C96="男",$C97="女",$D96="高校以下",$D97="高校以下",$G96="ミックスダブルス",$I96="j"),AND($C96="女",$C97="男",$D96="高校以下",$D97="高校以下",$G96="ミックスダブルス",$I96="j"))</f>
        <v>0</v>
      </c>
    </row>
    <row r="97" spans="1:52" s="30" customFormat="1" ht="22.5" customHeight="1" hidden="1">
      <c r="A97" s="222"/>
      <c r="B97" s="223"/>
      <c r="C97" s="35"/>
      <c r="D97" s="100"/>
      <c r="E97" s="238"/>
      <c r="F97" s="239"/>
      <c r="G97" s="203"/>
      <c r="H97" s="204"/>
      <c r="I97" s="228"/>
      <c r="J97" s="47"/>
      <c r="K97" s="224">
        <f t="shared" si="43"/>
      </c>
      <c r="L97" s="225"/>
      <c r="M97" s="35">
        <f t="shared" si="44"/>
      </c>
      <c r="N97" s="35"/>
      <c r="O97" s="226">
        <f t="shared" si="45"/>
      </c>
      <c r="P97" s="226"/>
      <c r="Q97" s="203"/>
      <c r="R97" s="204"/>
      <c r="S97" s="200"/>
      <c r="T97" s="36">
        <f t="shared" si="46"/>
      </c>
      <c r="U97" s="197"/>
      <c r="V97" s="198"/>
      <c r="W97" s="198"/>
      <c r="X97" s="198"/>
      <c r="Y97" s="198"/>
      <c r="Z97" s="189"/>
      <c r="AA97" s="189"/>
      <c r="AB97" s="189"/>
      <c r="AC97" s="189"/>
      <c r="AD97" s="189"/>
      <c r="AE97" s="189"/>
      <c r="AF97" s="189"/>
      <c r="AG97" s="189"/>
      <c r="AH97" s="189"/>
      <c r="AI97" s="189"/>
      <c r="AJ97" s="189"/>
      <c r="AK97" s="189"/>
      <c r="AL97" s="189"/>
      <c r="AM97" s="189"/>
      <c r="AN97" s="189"/>
      <c r="AO97" s="189"/>
      <c r="AP97" s="189"/>
      <c r="AQ97" s="189"/>
      <c r="AR97" s="189"/>
      <c r="AS97" s="189"/>
      <c r="AT97" s="189"/>
      <c r="AU97" s="189"/>
      <c r="AV97" s="189"/>
      <c r="AW97" s="189"/>
      <c r="AX97" s="189"/>
      <c r="AY97" s="189"/>
      <c r="AZ97" s="189"/>
    </row>
    <row r="98" spans="1:52" s="30" customFormat="1" ht="22.5" customHeight="1" hidden="1">
      <c r="A98" s="233"/>
      <c r="B98" s="234"/>
      <c r="C98" s="43"/>
      <c r="D98" s="101"/>
      <c r="E98" s="235"/>
      <c r="F98" s="236"/>
      <c r="G98" s="201"/>
      <c r="H98" s="202"/>
      <c r="I98" s="228"/>
      <c r="J98" s="48"/>
      <c r="K98" s="231">
        <f t="shared" si="43"/>
      </c>
      <c r="L98" s="232"/>
      <c r="M98" s="8">
        <f t="shared" si="44"/>
      </c>
      <c r="N98" s="135"/>
      <c r="O98" s="237">
        <f t="shared" si="45"/>
      </c>
      <c r="P98" s="237"/>
      <c r="Q98" s="201">
        <f>IF(G98=0,"",G98)</f>
      </c>
      <c r="R98" s="202"/>
      <c r="S98" s="199">
        <f>IF(I98=0,"",I98)</f>
      </c>
      <c r="T98" s="34">
        <f t="shared" si="46"/>
      </c>
      <c r="U98" s="197" t="b">
        <f>OR(AND($C98="男",$C99="男",$D98="一般",$D99="一般",$G98="男子ダブルス",$I98="a"),AND($C98="男",$C99="男",$D98="一般",$D99="高校以下",$G98="男子ダブルス",$I98="a"),AND($C98="男",$C99="男",$D98="高校以下",$D99="一般",$G98="男子ダブルス",$I98="a"))</f>
        <v>0</v>
      </c>
      <c r="V98" s="198" t="b">
        <f>OR(AND($C98="男",$C99="男",$D98="一般",$D99="一般",$G98="男子ダブルス",$I98="b"),AND($C98="男",$C99="男",$D98="一般",$D99="高校以下",$G98="男子ダブルス",$I98="b"),AND($C98="男",$C99="男",$D98="高校以下",$D99="一般",$G98="男子ダブルス",$I98="b"))</f>
        <v>0</v>
      </c>
      <c r="W98" s="198" t="b">
        <f>OR(AND($C98="男",$C99="男",$D98="一般",$D99="一般",$G98="男子ダブルス",$I98="c"),AND($C98="男",$C99="男",$D98="一般",$D99="高校以下",$G98="男子ダブルス",$I98="c"),AND($C98="男",$C99="男",$D98="高校以下",$D99="一般",$G98="男子ダブルス",$I98="c"))</f>
        <v>0</v>
      </c>
      <c r="X98" s="198" t="b">
        <f>OR(AND($C98="男",$C99="男",$D98="一般",$D99="一般",$G98="男子ダブルス",$I98="d"),AND($C98="男",$C99="男",$D98="一般",$D99="高校以下",$G98="男子ダブルス",$I98="d"),AND($C98="男",$C99="男",$D98="高校以下",$D99="一般",$G98="男子ダブルス",$I98="d"))</f>
        <v>0</v>
      </c>
      <c r="Y98" s="198" t="b">
        <f>OR(AND($C98="男",$C99="男",$D98="一般",$D99="一般",$G98="男子ダブルス",$I98="e"),AND($C98="男",$C99="男",$D98="一般",$D99="高校以下",$G98="男子ダブルス",$I98="e"),AND($C98="男",$C99="男",$D98="高校以下",$D99="一般",$G98="男子ダブルス",$I98="e"))</f>
        <v>0</v>
      </c>
      <c r="Z98" s="189" t="b">
        <f>AND($C98="男",$C99="男",$G98="男子ダブルス",$I98="a",$D98="高校以下",$D99="高校以下")</f>
        <v>0</v>
      </c>
      <c r="AA98" s="189" t="b">
        <f>AND($C98="男",$C99="男",$G98="男子ダブルス",$I98="b",$D98="高校以下",$D99="高校以下")</f>
        <v>0</v>
      </c>
      <c r="AB98" s="189" t="b">
        <f>AND($C98="男",$C99="男",$G98="男子ダブルス",$I98="c",$D98="高校以下",$D99="高校以下")</f>
        <v>0</v>
      </c>
      <c r="AC98" s="189" t="b">
        <f>AND($C98="男",$C99="男",$G98="男子ダブルス",$I98="d",$D98="高校以下",$D99="高校以下")</f>
        <v>0</v>
      </c>
      <c r="AD98" s="189" t="b">
        <f>AND($C98="男",$C99="男",$G98="男子ダブルス",$I98="e",$D98="高校以下",$D99="高校以下")</f>
        <v>0</v>
      </c>
      <c r="AE98" s="189" t="b">
        <f>OR(AND($C98="女",$C99="女",$D98="一般",$D99="一般",$G98="女子ダブルス",$I98="a"),AND($C98="女",$C99="女",$D98="一般",$D99="高校以下",$G98="女子ダブルス",$I98="a"),AND($C98="女",$C99="女",$D98="高校以下",$D99="一般",$G98="女子ダブルス",$I98="a"))</f>
        <v>0</v>
      </c>
      <c r="AF98" s="189" t="b">
        <f>OR(AND($C98="女",$C99="女",$D98="一般",$D99="一般",$G98="女子ダブルス",$I98="b"),AND($C98="女",$C99="女",$D98="一般",$D99="高校以下",$G98="女子ダブルス",$I98="b"),AND($C98="女",$C99="女",$D98="高校以下",$D99="一般",$G98="女子ダブルス",$I98="b"))</f>
        <v>0</v>
      </c>
      <c r="AG98" s="189" t="b">
        <f>OR(AND($C98="女",$C99="女",$D98="一般",$D99="一般",$G98="女子ダブルス",$I98="c"),AND($C98="女",$C99="女",$D98="一般",$D99="高校以下",$G98="女子ダブルス",$I98="c"),AND($C98="女",$C99="女",$D98="高校以下",$D99="一般",$G98="女子ダブルス",$I98="c"))</f>
        <v>0</v>
      </c>
      <c r="AH98" s="189" t="b">
        <f>OR(AND($C98="女",$C99="女",$D98="一般",$D99="一般",$G98="女子ダブルス",$I98="d"),AND($C98="女",$C99="女",$D98="一般",$D99="高校以下",$G98="女子ダブルス",$I98="d"),AND($C98="女",$C99="女",$D98="高校以下",$D99="一般",$G98="女子ダブルス",$I98="d"))</f>
        <v>0</v>
      </c>
      <c r="AI98" s="189" t="b">
        <f>OR(AND($C98="女",$C99="女",$D98="一般",$D99="一般",$G98="女子ダブルス",$I98="e"),AND($C98="女",$C99="女",$D98="一般",$D99="高校以下",$G98="女子ダブルス",$I98="e"),AND($C98="女",$C99="女",$D98="高校以下",$D99="一般",$G98="女子ダブルス",$I98="e"))</f>
        <v>0</v>
      </c>
      <c r="AJ98" s="189" t="b">
        <f>AND($C98="女",$C99="女",$D98="高校以下",$D99="高校以下",$G98="女子ダブルス",$I98="a")</f>
        <v>0</v>
      </c>
      <c r="AK98" s="189" t="b">
        <f>AND($C98="女",$C99="女",$D98="高校以下",$D99="高校以下",$G98="女子ダブルス",$I98="b")</f>
        <v>0</v>
      </c>
      <c r="AL98" s="189" t="b">
        <f>AND($C98="女",$C99="女",$D98="高校以下",$D99="高校以下",$G98="女子ダブルス",$I98="c")</f>
        <v>0</v>
      </c>
      <c r="AM98" s="189" t="b">
        <f>AND($C98="女",$C99="女",$D98="高校以下",$D99="高校以下",$G98="女子ダブルス",$I98="d")</f>
        <v>0</v>
      </c>
      <c r="AN98" s="189" t="b">
        <f>AND($C98="女",$C99="女",$D98="高校以下",$D99="高校以下",$G98="女子ダブルス",$I98="e")</f>
        <v>0</v>
      </c>
      <c r="AO98" s="189" t="b">
        <f>AND($C98="男",$C99="男",$D98="一般",$D99="一般",$G98="男子35ダブルス",$I98="")</f>
        <v>0</v>
      </c>
      <c r="AP98" s="189" t="b">
        <f>AND($C98="男",$C99="男",$D98="一般",$D99="一般",$G98="男子45ダブルス",$I98="")</f>
        <v>0</v>
      </c>
      <c r="AQ98" s="189" t="b">
        <f>AND($C98="男",$C99="男",$D98="一般",$D99="一般",$G98="男子55ダブルス",$I98="")</f>
        <v>0</v>
      </c>
      <c r="AR98" s="189" t="b">
        <f>AND($C98="男",$C99="男",$D98="一般",$D99="一般",$G98="男子60ダブルス",$I98="")</f>
        <v>0</v>
      </c>
      <c r="AS98" s="189" t="b">
        <f>AND($C98="男",$C99="男",$D98="一般",$D99="一般",$G98="男子65ダブルス",$I98="")</f>
        <v>0</v>
      </c>
      <c r="AT98" s="189" t="b">
        <f>AND($C98="女",$C99="女",$D98="一般",$D99="一般",$G98="女子35ダブルス",$I98="")</f>
        <v>0</v>
      </c>
      <c r="AU98" s="189" t="b">
        <f>AND($C98="女",$C99="女",$D98="一般",$D99="一般",$G98="女子45ダブルス",$I98="")</f>
        <v>0</v>
      </c>
      <c r="AV98" s="189" t="b">
        <f>AND($C98="女",$C99="女",$D98="一般",$D99="一般",$G98="女子55ダブルス",$I98="")</f>
        <v>0</v>
      </c>
      <c r="AW98" s="189" t="b">
        <f>OR(AND($C98="男",$C99="女",$D98="一般",$D99="一般",$G98="ミックスダブルス",$I98="i"),AND($C98="女",$C99="男",$D98="一般",$D99="一般",$G98="ミックスダブルス",$I98="i"),AND($C98="男",$C99="女",$D98="一般",$D99="高校以下",$G98="ミックスダブルス",$I98="i"),AND($C98="女",$C99="男",$D98="一般",$D99="高校以下",$G98="ミックスダブルス",$I98="i"),AND($C98="男",$C99="女",$D98="高校以下",$D99="一般",$G98="ミックスダブルス",$I98="i"),AND($C98="女",$C99="男",$D98="高校以下",$D99="一般",$G98="ミックスダブルス",$I98="i"))</f>
        <v>0</v>
      </c>
      <c r="AX98" s="189" t="b">
        <f>OR(AND($C98="男",$C99="女",$D98="高校以下",$D99="高校以下",$G98="ミックスダブルス",$I98="i"),AND($C98="女",$C99="男",$D98="高校以下",$D99="高校以下",$G98="ミックスダブルス",$I98="i"))</f>
        <v>0</v>
      </c>
      <c r="AY98" s="189" t="b">
        <f>OR(AND($C98="男",$C99="女",$D98="一般",$D99="一般",$G98="ミックスダブルス",$I98="j"),AND($C98="女",$C99="男",$D98="一般",$D99="一般",$G98="ミックスダブルス",$I98="j"),AND($C98="男",$C99="女",$D98="一般",$D99="高校以下",$G98="ミックスダブルス",$I98="j"),AND($C98="女",$C99="男",$D98="一般",$D99="高校以下",$G98="ミックスダブルス",$I98="j"),AND($C98="男",$C99="女",$D98="高校以下",$D99="一般",$G98="ミックスダブルス",$I98="j"),AND($C98="女",$C99="男",$D98="高校以下",$D99="一般",$G98="ミックスダブルス",$I98="j"))</f>
        <v>0</v>
      </c>
      <c r="AZ98" s="189" t="b">
        <f>OR(AND($C98="男",$C99="女",$D98="高校以下",$D99="高校以下",$G98="ミックスダブルス",$I98="j"),AND($C98="女",$C99="男",$D98="高校以下",$D99="高校以下",$G98="ミックスダブルス",$I98="j"))</f>
        <v>0</v>
      </c>
    </row>
    <row r="99" spans="1:52" s="30" customFormat="1" ht="22.5" customHeight="1" hidden="1">
      <c r="A99" s="222"/>
      <c r="B99" s="223"/>
      <c r="C99" s="35"/>
      <c r="D99" s="100"/>
      <c r="E99" s="238"/>
      <c r="F99" s="239"/>
      <c r="G99" s="203"/>
      <c r="H99" s="204"/>
      <c r="I99" s="228"/>
      <c r="J99" s="47"/>
      <c r="K99" s="224">
        <f t="shared" si="43"/>
      </c>
      <c r="L99" s="225"/>
      <c r="M99" s="35">
        <f t="shared" si="44"/>
      </c>
      <c r="N99" s="35"/>
      <c r="O99" s="226">
        <f t="shared" si="45"/>
      </c>
      <c r="P99" s="226"/>
      <c r="Q99" s="203"/>
      <c r="R99" s="204"/>
      <c r="S99" s="200"/>
      <c r="T99" s="36">
        <f t="shared" si="46"/>
      </c>
      <c r="U99" s="197"/>
      <c r="V99" s="198"/>
      <c r="W99" s="198"/>
      <c r="X99" s="198"/>
      <c r="Y99" s="198"/>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89"/>
      <c r="AY99" s="189"/>
      <c r="AZ99" s="189"/>
    </row>
    <row r="100" spans="1:52" ht="22.5" customHeight="1">
      <c r="A100" s="233"/>
      <c r="B100" s="234"/>
      <c r="C100" s="43"/>
      <c r="D100" s="101"/>
      <c r="E100" s="235"/>
      <c r="F100" s="236"/>
      <c r="G100" s="201"/>
      <c r="H100" s="202"/>
      <c r="I100" s="228"/>
      <c r="J100" s="48"/>
      <c r="K100" s="231">
        <f t="shared" si="43"/>
      </c>
      <c r="L100" s="232"/>
      <c r="M100" s="8">
        <f t="shared" si="44"/>
      </c>
      <c r="N100" s="135"/>
      <c r="O100" s="237">
        <f t="shared" si="45"/>
      </c>
      <c r="P100" s="237"/>
      <c r="Q100" s="201">
        <f>IF(G100=0,"",G100)</f>
      </c>
      <c r="R100" s="202"/>
      <c r="S100" s="199">
        <f>IF(I100=0,"",I100)</f>
      </c>
      <c r="T100" s="34">
        <f t="shared" si="46"/>
      </c>
      <c r="U100" s="197" t="b">
        <f>OR(AND($C100="男",$C101="男",$D100="一般",$D101="一般",$G100="男子ダブルス",$I100="a"),AND($C100="男",$C101="男",$D100="一般",$D101="高校以下",$G100="男子ダブルス",$I100="a"),AND($C100="男",$C101="男",$D100="高校以下",$D101="一般",$G100="男子ダブルス",$I100="a"))</f>
        <v>0</v>
      </c>
      <c r="V100" s="198" t="b">
        <f>OR(AND($C100="男",$C101="男",$D100="一般",$D101="一般",$G100="男子ダブルス",$I100="b"),AND($C100="男",$C101="男",$D100="一般",$D101="高校以下",$G100="男子ダブルス",$I100="b"),AND($C100="男",$C101="男",$D100="高校以下",$D101="一般",$G100="男子ダブルス",$I100="b"))</f>
        <v>0</v>
      </c>
      <c r="W100" s="198" t="b">
        <f>OR(AND($C100="男",$C101="男",$D100="一般",$D101="一般",$G100="男子ダブルス",$I100="c"),AND($C100="男",$C101="男",$D100="一般",$D101="高校以下",$G100="男子ダブルス",$I100="c"),AND($C100="男",$C101="男",$D100="高校以下",$D101="一般",$G100="男子ダブルス",$I100="c"))</f>
        <v>0</v>
      </c>
      <c r="X100" s="198" t="b">
        <f>OR(AND($C100="男",$C101="男",$D100="一般",$D101="一般",$G100="男子ダブルス",$I100="d"),AND($C100="男",$C101="男",$D100="一般",$D101="高校以下",$G100="男子ダブルス",$I100="d"),AND($C100="男",$C101="男",$D100="高校以下",$D101="一般",$G100="男子ダブルス",$I100="d"))</f>
        <v>0</v>
      </c>
      <c r="Y100" s="198" t="b">
        <f>OR(AND($C100="男",$C101="男",$D100="一般",$D101="一般",$G100="男子ダブルス",$I100="e"),AND($C100="男",$C101="男",$D100="一般",$D101="高校以下",$G100="男子ダブルス",$I100="e"),AND($C100="男",$C101="男",$D100="高校以下",$D101="一般",$G100="男子ダブルス",$I100="e"))</f>
        <v>0</v>
      </c>
      <c r="Z100" s="189" t="b">
        <f>AND($C100="男",$C101="男",$G100="男子ダブルス",$I100="a",$D100="高校以下",$D101="高校以下")</f>
        <v>0</v>
      </c>
      <c r="AA100" s="189" t="b">
        <f>AND($C100="男",$C101="男",$G100="男子ダブルス",$I100="b",$D100="高校以下",$D101="高校以下")</f>
        <v>0</v>
      </c>
      <c r="AB100" s="189" t="b">
        <f>AND($C100="男",$C101="男",$G100="男子ダブルス",$I100="c",$D100="高校以下",$D101="高校以下")</f>
        <v>0</v>
      </c>
      <c r="AC100" s="189" t="b">
        <f>AND($C100="男",$C101="男",$G100="男子ダブルス",$I100="d",$D100="高校以下",$D101="高校以下")</f>
        <v>0</v>
      </c>
      <c r="AD100" s="189" t="b">
        <f>AND($C100="男",$C101="男",$G100="男子ダブルス",$I100="e",$D100="高校以下",$D101="高校以下")</f>
        <v>0</v>
      </c>
      <c r="AE100" s="189" t="b">
        <f>OR(AND($C100="女",$C101="女",$D100="一般",$D101="一般",$G100="女子ダブルス",$I100="a"),AND($C100="女",$C101="女",$D100="一般",$D101="高校以下",$G100="女子ダブルス",$I100="a"),AND($C100="女",$C101="女",$D100="高校以下",$D101="一般",$G100="女子ダブルス",$I100="a"))</f>
        <v>0</v>
      </c>
      <c r="AF100" s="189" t="b">
        <f>OR(AND($C100="女",$C101="女",$D100="一般",$D101="一般",$G100="女子ダブルス",$I100="b"),AND($C100="女",$C101="女",$D100="一般",$D101="高校以下",$G100="女子ダブルス",$I100="b"),AND($C100="女",$C101="女",$D100="高校以下",$D101="一般",$G100="女子ダブルス",$I100="b"))</f>
        <v>0</v>
      </c>
      <c r="AG100" s="189" t="b">
        <f>OR(AND($C100="女",$C101="女",$D100="一般",$D101="一般",$G100="女子ダブルス",$I100="c"),AND($C100="女",$C101="女",$D100="一般",$D101="高校以下",$G100="女子ダブルス",$I100="c"),AND($C100="女",$C101="女",$D100="高校以下",$D101="一般",$G100="女子ダブルス",$I100="c"))</f>
        <v>0</v>
      </c>
      <c r="AH100" s="189" t="b">
        <f>OR(AND($C100="女",$C101="女",$D100="一般",$D101="一般",$G100="女子ダブルス",$I100="d"),AND($C100="女",$C101="女",$D100="一般",$D101="高校以下",$G100="女子ダブルス",$I100="d"),AND($C100="女",$C101="女",$D100="高校以下",$D101="一般",$G100="女子ダブルス",$I100="d"))</f>
        <v>0</v>
      </c>
      <c r="AI100" s="189" t="b">
        <f>OR(AND($C100="女",$C101="女",$D100="一般",$D101="一般",$G100="女子ダブルス",$I100="e"),AND($C100="女",$C101="女",$D100="一般",$D101="高校以下",$G100="女子ダブルス",$I100="e"),AND($C100="女",$C101="女",$D100="高校以下",$D101="一般",$G100="女子ダブルス",$I100="e"))</f>
        <v>0</v>
      </c>
      <c r="AJ100" s="189" t="b">
        <f>AND($C100="女",$C101="女",$D100="高校以下",$D101="高校以下",$G100="女子ダブルス",$I100="a")</f>
        <v>0</v>
      </c>
      <c r="AK100" s="189" t="b">
        <f>AND($C100="女",$C101="女",$D100="高校以下",$D101="高校以下",$G100="女子ダブルス",$I100="b")</f>
        <v>0</v>
      </c>
      <c r="AL100" s="189" t="b">
        <f>AND($C100="女",$C101="女",$D100="高校以下",$D101="高校以下",$G100="女子ダブルス",$I100="c")</f>
        <v>0</v>
      </c>
      <c r="AM100" s="189" t="b">
        <f>AND($C100="女",$C101="女",$D100="高校以下",$D101="高校以下",$G100="女子ダブルス",$I100="d")</f>
        <v>0</v>
      </c>
      <c r="AN100" s="189" t="b">
        <f>AND($C100="女",$C101="女",$D100="高校以下",$D101="高校以下",$G100="女子ダブルス",$I100="e")</f>
        <v>0</v>
      </c>
      <c r="AO100" s="189" t="b">
        <f>AND($C100="男",$C101="男",$D100="一般",$D101="一般",$G100="男子35ダブルス",$I100="")</f>
        <v>0</v>
      </c>
      <c r="AP100" s="189" t="b">
        <f>AND($C100="男",$C101="男",$D100="一般",$D101="一般",$G100="男子45ダブルス",$I100="")</f>
        <v>0</v>
      </c>
      <c r="AQ100" s="189" t="b">
        <f>AND($C100="男",$C101="男",$D100="一般",$D101="一般",$G100="男子55ダブルス",$I100="")</f>
        <v>0</v>
      </c>
      <c r="AR100" s="189" t="b">
        <f>AND($C100="男",$C101="男",$D100="一般",$D101="一般",$G100="男子60ダブルス",$I100="")</f>
        <v>0</v>
      </c>
      <c r="AS100" s="189" t="b">
        <f>AND($C100="男",$C101="男",$D100="一般",$D101="一般",$G100="男子65ダブルス",$I100="")</f>
        <v>0</v>
      </c>
      <c r="AT100" s="189" t="b">
        <f>AND($C100="女",$C101="女",$D100="一般",$D101="一般",$G100="女子35ダブルス",$I100="")</f>
        <v>0</v>
      </c>
      <c r="AU100" s="189" t="b">
        <f>AND($C100="女",$C101="女",$D100="一般",$D101="一般",$G100="女子45ダブルス",$I100="")</f>
        <v>0</v>
      </c>
      <c r="AV100" s="189" t="b">
        <f>AND($C100="女",$C101="女",$D100="一般",$D101="一般",$G100="女子55ダブルス",$I100="")</f>
        <v>0</v>
      </c>
      <c r="AW100" s="189" t="b">
        <f>OR(AND($C100="男",$C101="女",$D100="一般",$D101="一般",$G100="ミックスダブルス",$I100="i"),AND($C100="女",$C101="男",$D100="一般",$D101="一般",$G100="ミックスダブルス",$I100="i"),AND($C100="男",$C101="女",$D100="一般",$D101="高校以下",$G100="ミックスダブルス",$I100="i"),AND($C100="女",$C101="男",$D100="一般",$D101="高校以下",$G100="ミックスダブルス",$I100="i"),AND($C100="男",$C101="女",$D100="高校以下",$D101="一般",$G100="ミックスダブルス",$I100="i"),AND($C100="女",$C101="男",$D100="高校以下",$D101="一般",$G100="ミックスダブルス",$I100="i"))</f>
        <v>0</v>
      </c>
      <c r="AX100" s="189" t="b">
        <f>OR(AND($C100="男",$C101="女",$D100="高校以下",$D101="高校以下",$G100="ミックスダブルス",$I100="i"),AND($C100="女",$C101="男",$D100="高校以下",$D101="高校以下",$G100="ミックスダブルス",$I100="i"))</f>
        <v>0</v>
      </c>
      <c r="AY100" s="189" t="b">
        <f>OR(AND($C100="男",$C101="女",$D100="一般",$D101="一般",$G100="ミックスダブルス",$I100="j"),AND($C100="女",$C101="男",$D100="一般",$D101="一般",$G100="ミックスダブルス",$I100="j"),AND($C100="男",$C101="女",$D100="一般",$D101="高校以下",$G100="ミックスダブルス",$I100="j"),AND($C100="女",$C101="男",$D100="一般",$D101="高校以下",$G100="ミックスダブルス",$I100="j"),AND($C100="男",$C101="女",$D100="高校以下",$D101="一般",$G100="ミックスダブルス",$I100="j"),AND($C100="女",$C101="男",$D100="高校以下",$D101="一般",$G100="ミックスダブルス",$I100="j"))</f>
        <v>0</v>
      </c>
      <c r="AZ100" s="189" t="b">
        <f>OR(AND($C100="男",$C101="女",$D100="高校以下",$D101="高校以下",$G100="ミックスダブルス",$I100="j"),AND($C100="女",$C101="男",$D100="高校以下",$D101="高校以下",$G100="ミックスダブルス",$I100="j"))</f>
        <v>0</v>
      </c>
    </row>
    <row r="101" spans="1:52" ht="22.5" customHeight="1" thickBot="1">
      <c r="A101" s="245"/>
      <c r="B101" s="246"/>
      <c r="C101" s="49"/>
      <c r="D101" s="102"/>
      <c r="E101" s="247"/>
      <c r="F101" s="248"/>
      <c r="G101" s="243"/>
      <c r="H101" s="244"/>
      <c r="I101" s="242"/>
      <c r="J101" s="50"/>
      <c r="K101" s="224">
        <f t="shared" si="43"/>
      </c>
      <c r="L101" s="225"/>
      <c r="M101" s="35">
        <f t="shared" si="44"/>
      </c>
      <c r="N101" s="35"/>
      <c r="O101" s="226">
        <f t="shared" si="45"/>
      </c>
      <c r="P101" s="226"/>
      <c r="Q101" s="203"/>
      <c r="R101" s="204"/>
      <c r="S101" s="200"/>
      <c r="T101" s="36">
        <f t="shared" si="46"/>
      </c>
      <c r="U101" s="197"/>
      <c r="V101" s="198"/>
      <c r="W101" s="198"/>
      <c r="X101" s="198"/>
      <c r="Y101" s="198"/>
      <c r="Z101" s="189"/>
      <c r="AA101" s="189"/>
      <c r="AB101" s="189"/>
      <c r="AC101" s="189"/>
      <c r="AD101" s="189"/>
      <c r="AE101" s="189"/>
      <c r="AF101" s="189"/>
      <c r="AG101" s="189"/>
      <c r="AH101" s="189"/>
      <c r="AI101" s="189"/>
      <c r="AJ101" s="189"/>
      <c r="AK101" s="189"/>
      <c r="AL101" s="189"/>
      <c r="AM101" s="189"/>
      <c r="AN101" s="189"/>
      <c r="AO101" s="189"/>
      <c r="AP101" s="189"/>
      <c r="AQ101" s="189"/>
      <c r="AR101" s="189"/>
      <c r="AS101" s="189"/>
      <c r="AT101" s="189"/>
      <c r="AU101" s="189"/>
      <c r="AV101" s="189"/>
      <c r="AW101" s="189"/>
      <c r="AX101" s="189"/>
      <c r="AY101" s="189"/>
      <c r="AZ101" s="189"/>
    </row>
    <row r="102" ht="14.25" thickTop="1"/>
    <row r="103" ht="13.5">
      <c r="A103" s="13" t="s">
        <v>54</v>
      </c>
    </row>
    <row r="104" ht="13.5">
      <c r="A104" s="3" t="s">
        <v>55</v>
      </c>
    </row>
    <row r="105" ht="13.5">
      <c r="A105" s="3" t="s">
        <v>56</v>
      </c>
    </row>
    <row r="106" ht="13.5">
      <c r="A106" s="3" t="s">
        <v>60</v>
      </c>
    </row>
    <row r="107" ht="13.5">
      <c r="A107" s="3" t="s">
        <v>61</v>
      </c>
    </row>
    <row r="108" ht="13.5">
      <c r="A108" s="3" t="s">
        <v>62</v>
      </c>
    </row>
    <row r="109" ht="13.5">
      <c r="A109" s="3" t="s">
        <v>57</v>
      </c>
    </row>
    <row r="110" ht="13.5">
      <c r="A110" s="13" t="s">
        <v>58</v>
      </c>
    </row>
    <row r="111" ht="13.5">
      <c r="A111" s="13" t="s">
        <v>59</v>
      </c>
    </row>
  </sheetData>
  <sheetProtection/>
  <mergeCells count="1184">
    <mergeCell ref="A57:B57"/>
    <mergeCell ref="A58:B58"/>
    <mergeCell ref="Q57:R57"/>
    <mergeCell ref="Q58:R58"/>
    <mergeCell ref="O57:P57"/>
    <mergeCell ref="A5:S5"/>
    <mergeCell ref="R17:S17"/>
    <mergeCell ref="L17:M17"/>
    <mergeCell ref="O56:P56"/>
    <mergeCell ref="K57:L57"/>
    <mergeCell ref="A3:C3"/>
    <mergeCell ref="A4:C4"/>
    <mergeCell ref="L3:M3"/>
    <mergeCell ref="L4:M4"/>
    <mergeCell ref="P17:Q17"/>
    <mergeCell ref="AV98:AV99"/>
    <mergeCell ref="AJ98:AJ99"/>
    <mergeCell ref="AK98:AK99"/>
    <mergeCell ref="AL98:AL99"/>
    <mergeCell ref="AM98:AM99"/>
    <mergeCell ref="AW98:AW99"/>
    <mergeCell ref="AX98:AX99"/>
    <mergeCell ref="AY98:AY99"/>
    <mergeCell ref="AZ98:AZ99"/>
    <mergeCell ref="AP98:AP99"/>
    <mergeCell ref="AQ98:AQ99"/>
    <mergeCell ref="AT98:AT99"/>
    <mergeCell ref="AU98:AU99"/>
    <mergeCell ref="AR98:AR99"/>
    <mergeCell ref="AS98:AS99"/>
    <mergeCell ref="AN98:AN99"/>
    <mergeCell ref="AO98:AO99"/>
    <mergeCell ref="AD98:AD99"/>
    <mergeCell ref="AE98:AE99"/>
    <mergeCell ref="AF98:AF99"/>
    <mergeCell ref="AG98:AG99"/>
    <mergeCell ref="AH98:AH99"/>
    <mergeCell ref="AI98:AI99"/>
    <mergeCell ref="AZ96:AZ97"/>
    <mergeCell ref="U98:U99"/>
    <mergeCell ref="V98:V99"/>
    <mergeCell ref="W98:W99"/>
    <mergeCell ref="X98:X99"/>
    <mergeCell ref="Y98:Y99"/>
    <mergeCell ref="Z98:Z99"/>
    <mergeCell ref="AA98:AA99"/>
    <mergeCell ref="AB98:AB99"/>
    <mergeCell ref="AC98:AC99"/>
    <mergeCell ref="AU96:AU97"/>
    <mergeCell ref="AV96:AV97"/>
    <mergeCell ref="AW96:AW97"/>
    <mergeCell ref="AS96:AS97"/>
    <mergeCell ref="AX96:AX97"/>
    <mergeCell ref="AY96:AY97"/>
    <mergeCell ref="AM96:AM97"/>
    <mergeCell ref="AN96:AN97"/>
    <mergeCell ref="AO96:AO97"/>
    <mergeCell ref="AP96:AP97"/>
    <mergeCell ref="AQ96:AQ97"/>
    <mergeCell ref="AT96:AT97"/>
    <mergeCell ref="AR96:AR97"/>
    <mergeCell ref="AG96:AG97"/>
    <mergeCell ref="AH96:AH97"/>
    <mergeCell ref="AI96:AI97"/>
    <mergeCell ref="AJ96:AJ97"/>
    <mergeCell ref="AK96:AK97"/>
    <mergeCell ref="AL96:AL97"/>
    <mergeCell ref="AA96:AA97"/>
    <mergeCell ref="AB96:AB97"/>
    <mergeCell ref="AC96:AC97"/>
    <mergeCell ref="AD96:AD97"/>
    <mergeCell ref="AE96:AE97"/>
    <mergeCell ref="AF96:AF97"/>
    <mergeCell ref="U96:U97"/>
    <mergeCell ref="V96:V97"/>
    <mergeCell ref="W96:W97"/>
    <mergeCell ref="X96:X97"/>
    <mergeCell ref="Y96:Y97"/>
    <mergeCell ref="Z96:Z97"/>
    <mergeCell ref="AU94:AU95"/>
    <mergeCell ref="AV94:AV95"/>
    <mergeCell ref="AW94:AW95"/>
    <mergeCell ref="AX94:AX95"/>
    <mergeCell ref="AY94:AY95"/>
    <mergeCell ref="AZ94:AZ95"/>
    <mergeCell ref="AM94:AM95"/>
    <mergeCell ref="AN94:AN95"/>
    <mergeCell ref="AO94:AO95"/>
    <mergeCell ref="AP94:AP95"/>
    <mergeCell ref="AQ94:AQ95"/>
    <mergeCell ref="AT94:AT95"/>
    <mergeCell ref="AR94:AR95"/>
    <mergeCell ref="AS94:AS95"/>
    <mergeCell ref="AG94:AG95"/>
    <mergeCell ref="AH94:AH95"/>
    <mergeCell ref="AI94:AI95"/>
    <mergeCell ref="AJ94:AJ95"/>
    <mergeCell ref="AK94:AK95"/>
    <mergeCell ref="AL94:AL95"/>
    <mergeCell ref="AA94:AA95"/>
    <mergeCell ref="AB94:AB95"/>
    <mergeCell ref="AC94:AC95"/>
    <mergeCell ref="AD94:AD95"/>
    <mergeCell ref="AE94:AE95"/>
    <mergeCell ref="AF94:AF95"/>
    <mergeCell ref="U94:U95"/>
    <mergeCell ref="V94:V95"/>
    <mergeCell ref="W94:W95"/>
    <mergeCell ref="X94:X95"/>
    <mergeCell ref="Y94:Y95"/>
    <mergeCell ref="Z94:Z95"/>
    <mergeCell ref="AU92:AU93"/>
    <mergeCell ref="AV92:AV93"/>
    <mergeCell ref="AW92:AW93"/>
    <mergeCell ref="AX92:AX93"/>
    <mergeCell ref="AY92:AY93"/>
    <mergeCell ref="AZ92:AZ93"/>
    <mergeCell ref="AM92:AM93"/>
    <mergeCell ref="AN92:AN93"/>
    <mergeCell ref="AO92:AO93"/>
    <mergeCell ref="AP92:AP93"/>
    <mergeCell ref="AQ92:AQ93"/>
    <mergeCell ref="AT92:AT93"/>
    <mergeCell ref="AR92:AR93"/>
    <mergeCell ref="AS92:AS93"/>
    <mergeCell ref="AG92:AG93"/>
    <mergeCell ref="AH92:AH93"/>
    <mergeCell ref="AI92:AI93"/>
    <mergeCell ref="AJ92:AJ93"/>
    <mergeCell ref="AK92:AK93"/>
    <mergeCell ref="AL92:AL93"/>
    <mergeCell ref="AA92:AA93"/>
    <mergeCell ref="AB92:AB93"/>
    <mergeCell ref="AC92:AC93"/>
    <mergeCell ref="AD92:AD93"/>
    <mergeCell ref="AE92:AE93"/>
    <mergeCell ref="AF92:AF93"/>
    <mergeCell ref="U92:U93"/>
    <mergeCell ref="V92:V93"/>
    <mergeCell ref="W92:W93"/>
    <mergeCell ref="X92:X93"/>
    <mergeCell ref="Y92:Y93"/>
    <mergeCell ref="Z92:Z93"/>
    <mergeCell ref="AU90:AU91"/>
    <mergeCell ref="AV90:AV91"/>
    <mergeCell ref="AW90:AW91"/>
    <mergeCell ref="AX90:AX91"/>
    <mergeCell ref="AY90:AY91"/>
    <mergeCell ref="AZ90:AZ91"/>
    <mergeCell ref="AM90:AM91"/>
    <mergeCell ref="AN90:AN91"/>
    <mergeCell ref="AO90:AO91"/>
    <mergeCell ref="AP90:AP91"/>
    <mergeCell ref="AQ90:AQ91"/>
    <mergeCell ref="AT90:AT91"/>
    <mergeCell ref="AR90:AR91"/>
    <mergeCell ref="AS90:AS91"/>
    <mergeCell ref="AG90:AG91"/>
    <mergeCell ref="AH90:AH91"/>
    <mergeCell ref="AI90:AI91"/>
    <mergeCell ref="AJ90:AJ91"/>
    <mergeCell ref="AK90:AK91"/>
    <mergeCell ref="AL90:AL91"/>
    <mergeCell ref="AA90:AA91"/>
    <mergeCell ref="AB90:AB91"/>
    <mergeCell ref="AC90:AC91"/>
    <mergeCell ref="AD90:AD91"/>
    <mergeCell ref="AE90:AE91"/>
    <mergeCell ref="AF90:AF91"/>
    <mergeCell ref="U90:U91"/>
    <mergeCell ref="V90:V91"/>
    <mergeCell ref="W90:W91"/>
    <mergeCell ref="X90:X91"/>
    <mergeCell ref="Y90:Y91"/>
    <mergeCell ref="Z90:Z91"/>
    <mergeCell ref="AU88:AU89"/>
    <mergeCell ref="AV88:AV89"/>
    <mergeCell ref="AW88:AW89"/>
    <mergeCell ref="AX88:AX89"/>
    <mergeCell ref="AY88:AY89"/>
    <mergeCell ref="AZ88:AZ89"/>
    <mergeCell ref="AM88:AM89"/>
    <mergeCell ref="AN88:AN89"/>
    <mergeCell ref="AO88:AO89"/>
    <mergeCell ref="AP88:AP89"/>
    <mergeCell ref="AQ88:AQ89"/>
    <mergeCell ref="AT88:AT89"/>
    <mergeCell ref="AS88:AS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AW86:AW87"/>
    <mergeCell ref="AX86:AX87"/>
    <mergeCell ref="AY86:AY87"/>
    <mergeCell ref="AZ86:AZ87"/>
    <mergeCell ref="U88:U89"/>
    <mergeCell ref="V88:V89"/>
    <mergeCell ref="W88:W89"/>
    <mergeCell ref="X88:X89"/>
    <mergeCell ref="Y88:Y89"/>
    <mergeCell ref="Z88:Z89"/>
    <mergeCell ref="AO86:AO87"/>
    <mergeCell ref="AP86:AP87"/>
    <mergeCell ref="AQ86:AQ87"/>
    <mergeCell ref="AT86:AT87"/>
    <mergeCell ref="AU86:AU87"/>
    <mergeCell ref="AV86:AV87"/>
    <mergeCell ref="AS86:AS87"/>
    <mergeCell ref="AR86:AR87"/>
    <mergeCell ref="AI86:AI87"/>
    <mergeCell ref="AJ86:AJ87"/>
    <mergeCell ref="AK86:AK87"/>
    <mergeCell ref="AL86:AL87"/>
    <mergeCell ref="AM86:AM87"/>
    <mergeCell ref="AN86:AN87"/>
    <mergeCell ref="AC86:AC87"/>
    <mergeCell ref="AD86:AD87"/>
    <mergeCell ref="AE86:AE87"/>
    <mergeCell ref="AF86:AF87"/>
    <mergeCell ref="AG86:AG87"/>
    <mergeCell ref="AH86:AH87"/>
    <mergeCell ref="AY84:AY85"/>
    <mergeCell ref="AZ84:AZ85"/>
    <mergeCell ref="U86:U87"/>
    <mergeCell ref="V86:V87"/>
    <mergeCell ref="W86:W87"/>
    <mergeCell ref="X86:X87"/>
    <mergeCell ref="Y86:Y87"/>
    <mergeCell ref="Z86:Z87"/>
    <mergeCell ref="AA86:AA87"/>
    <mergeCell ref="AB86:AB87"/>
    <mergeCell ref="AQ84:AQ85"/>
    <mergeCell ref="AT84:AT85"/>
    <mergeCell ref="AU84:AU85"/>
    <mergeCell ref="AV84:AV85"/>
    <mergeCell ref="AW84:AW85"/>
    <mergeCell ref="AX84:AX85"/>
    <mergeCell ref="AR84:AR85"/>
    <mergeCell ref="AS84:AS85"/>
    <mergeCell ref="AK84:AK85"/>
    <mergeCell ref="AL84:AL85"/>
    <mergeCell ref="AM84:AM85"/>
    <mergeCell ref="AN84:AN85"/>
    <mergeCell ref="AO84:AO85"/>
    <mergeCell ref="AP84:AP85"/>
    <mergeCell ref="AE84:AE85"/>
    <mergeCell ref="AF84:AF85"/>
    <mergeCell ref="AG84:AG85"/>
    <mergeCell ref="AH84:AH85"/>
    <mergeCell ref="AI84:AI85"/>
    <mergeCell ref="AJ84:AJ85"/>
    <mergeCell ref="Y84:Y85"/>
    <mergeCell ref="Z84:Z85"/>
    <mergeCell ref="AA84:AA85"/>
    <mergeCell ref="AB84:AB85"/>
    <mergeCell ref="AC84:AC85"/>
    <mergeCell ref="AD84:AD85"/>
    <mergeCell ref="AU82:AU83"/>
    <mergeCell ref="AV82:AV83"/>
    <mergeCell ref="AW82:AW83"/>
    <mergeCell ref="AX82:AX83"/>
    <mergeCell ref="AY82:AY83"/>
    <mergeCell ref="AZ82:AZ83"/>
    <mergeCell ref="AM82:AM83"/>
    <mergeCell ref="AN82:AN83"/>
    <mergeCell ref="AO82:AO83"/>
    <mergeCell ref="AP82:AP83"/>
    <mergeCell ref="AQ82:AQ83"/>
    <mergeCell ref="AT82:AT83"/>
    <mergeCell ref="AR82:AR83"/>
    <mergeCell ref="AS82:AS83"/>
    <mergeCell ref="AG82:AG83"/>
    <mergeCell ref="AH82:AH83"/>
    <mergeCell ref="AI82:AI83"/>
    <mergeCell ref="AJ82:AJ83"/>
    <mergeCell ref="AK82:AK83"/>
    <mergeCell ref="AL82:AL83"/>
    <mergeCell ref="AA82:AA83"/>
    <mergeCell ref="AB82:AB83"/>
    <mergeCell ref="AC82:AC83"/>
    <mergeCell ref="AD82:AD83"/>
    <mergeCell ref="AE82:AE83"/>
    <mergeCell ref="AF82:AF83"/>
    <mergeCell ref="AW80:AW81"/>
    <mergeCell ref="AX80:AX81"/>
    <mergeCell ref="AY80:AY81"/>
    <mergeCell ref="AZ80:AZ81"/>
    <mergeCell ref="U82:U83"/>
    <mergeCell ref="V82:V83"/>
    <mergeCell ref="W82:W83"/>
    <mergeCell ref="X82:X83"/>
    <mergeCell ref="Y82:Y83"/>
    <mergeCell ref="Z82:Z83"/>
    <mergeCell ref="AO80:AO81"/>
    <mergeCell ref="AP80:AP81"/>
    <mergeCell ref="AQ80:AQ81"/>
    <mergeCell ref="AT80:AT81"/>
    <mergeCell ref="AU80:AU81"/>
    <mergeCell ref="AV80:AV81"/>
    <mergeCell ref="AR80:AR81"/>
    <mergeCell ref="AS80:AS81"/>
    <mergeCell ref="AI80:AI81"/>
    <mergeCell ref="AJ80:AJ81"/>
    <mergeCell ref="AK80:AK81"/>
    <mergeCell ref="AL80:AL81"/>
    <mergeCell ref="AM80:AM81"/>
    <mergeCell ref="AN80:AN81"/>
    <mergeCell ref="AC80:AC81"/>
    <mergeCell ref="AD80:AD81"/>
    <mergeCell ref="AE80:AE81"/>
    <mergeCell ref="AF80:AF81"/>
    <mergeCell ref="AG80:AG81"/>
    <mergeCell ref="AH80:AH81"/>
    <mergeCell ref="AY78:AY79"/>
    <mergeCell ref="AZ78:AZ79"/>
    <mergeCell ref="U80:U81"/>
    <mergeCell ref="V80:V81"/>
    <mergeCell ref="W80:W81"/>
    <mergeCell ref="X80:X81"/>
    <mergeCell ref="Y80:Y81"/>
    <mergeCell ref="Z80:Z81"/>
    <mergeCell ref="AA80:AA81"/>
    <mergeCell ref="AB80:AB81"/>
    <mergeCell ref="AQ78:AQ79"/>
    <mergeCell ref="AT78:AT79"/>
    <mergeCell ref="AU78:AU79"/>
    <mergeCell ref="AV78:AV79"/>
    <mergeCell ref="AW78:AW79"/>
    <mergeCell ref="AX78:AX79"/>
    <mergeCell ref="AR78:AR79"/>
    <mergeCell ref="AS78:AS79"/>
    <mergeCell ref="AK78:AK79"/>
    <mergeCell ref="AL78:AL79"/>
    <mergeCell ref="AM78:AM79"/>
    <mergeCell ref="AN78:AN79"/>
    <mergeCell ref="AO78:AO79"/>
    <mergeCell ref="AP78:AP79"/>
    <mergeCell ref="AB78:AB79"/>
    <mergeCell ref="AC78:AC79"/>
    <mergeCell ref="AD78:AD79"/>
    <mergeCell ref="AE78:AE79"/>
    <mergeCell ref="AF78:AF79"/>
    <mergeCell ref="AJ78:AJ79"/>
    <mergeCell ref="AG78:AG79"/>
    <mergeCell ref="AH78:AH79"/>
    <mergeCell ref="AI78:AI79"/>
    <mergeCell ref="AW76:AW77"/>
    <mergeCell ref="AX76:AX77"/>
    <mergeCell ref="AY76:AY77"/>
    <mergeCell ref="U78:U79"/>
    <mergeCell ref="V78:V79"/>
    <mergeCell ref="W78:W79"/>
    <mergeCell ref="X78:X79"/>
    <mergeCell ref="Y78:Y79"/>
    <mergeCell ref="Z78:Z79"/>
    <mergeCell ref="AA78:AA79"/>
    <mergeCell ref="AP76:AP77"/>
    <mergeCell ref="AQ76:AQ77"/>
    <mergeCell ref="AT76:AT77"/>
    <mergeCell ref="AU76:AU77"/>
    <mergeCell ref="AV76:AV77"/>
    <mergeCell ref="AR76:AR77"/>
    <mergeCell ref="AS76:AS77"/>
    <mergeCell ref="AI76:AI77"/>
    <mergeCell ref="AJ76:AJ77"/>
    <mergeCell ref="AL76:AL77"/>
    <mergeCell ref="AM76:AM77"/>
    <mergeCell ref="AN76:AN77"/>
    <mergeCell ref="AO76:AO77"/>
    <mergeCell ref="AK76:AK77"/>
    <mergeCell ref="AA76:AA77"/>
    <mergeCell ref="AB76:AB77"/>
    <mergeCell ref="AC76:AC77"/>
    <mergeCell ref="AE76:AE77"/>
    <mergeCell ref="AF76:AF77"/>
    <mergeCell ref="AG76:AG77"/>
    <mergeCell ref="AV74:AV75"/>
    <mergeCell ref="AR74:AR75"/>
    <mergeCell ref="AS74:AS75"/>
    <mergeCell ref="AW74:AW75"/>
    <mergeCell ref="U76:U77"/>
    <mergeCell ref="V76:V77"/>
    <mergeCell ref="W76:W77"/>
    <mergeCell ref="X76:X77"/>
    <mergeCell ref="Y76:Y77"/>
    <mergeCell ref="Z76:Z77"/>
    <mergeCell ref="AO74:AO75"/>
    <mergeCell ref="AP74:AP75"/>
    <mergeCell ref="AQ74:AQ75"/>
    <mergeCell ref="AT74:AT75"/>
    <mergeCell ref="AU74:AU75"/>
    <mergeCell ref="AK74:AK75"/>
    <mergeCell ref="AL74:AL75"/>
    <mergeCell ref="Z74:Z75"/>
    <mergeCell ref="AA74:AA75"/>
    <mergeCell ref="AB74:AB75"/>
    <mergeCell ref="AC74:AC75"/>
    <mergeCell ref="AD74:AD75"/>
    <mergeCell ref="AE74:AE75"/>
    <mergeCell ref="U74:U75"/>
    <mergeCell ref="V74:V75"/>
    <mergeCell ref="W74:W75"/>
    <mergeCell ref="X74:X75"/>
    <mergeCell ref="U84:U85"/>
    <mergeCell ref="V84:V85"/>
    <mergeCell ref="W84:W85"/>
    <mergeCell ref="X84:X85"/>
    <mergeCell ref="Q98:R99"/>
    <mergeCell ref="S98:S99"/>
    <mergeCell ref="A99:B99"/>
    <mergeCell ref="E99:F99"/>
    <mergeCell ref="K99:L99"/>
    <mergeCell ref="O99:P99"/>
    <mergeCell ref="A98:B98"/>
    <mergeCell ref="E98:F98"/>
    <mergeCell ref="G98:H99"/>
    <mergeCell ref="I98:I99"/>
    <mergeCell ref="K98:L98"/>
    <mergeCell ref="O98:P98"/>
    <mergeCell ref="Q96:R97"/>
    <mergeCell ref="S96:S97"/>
    <mergeCell ref="A97:B97"/>
    <mergeCell ref="E97:F97"/>
    <mergeCell ref="K97:L97"/>
    <mergeCell ref="O97:P97"/>
    <mergeCell ref="A96:B96"/>
    <mergeCell ref="E96:F96"/>
    <mergeCell ref="G96:H97"/>
    <mergeCell ref="I96:I97"/>
    <mergeCell ref="K96:L96"/>
    <mergeCell ref="O96:P96"/>
    <mergeCell ref="Q94:R95"/>
    <mergeCell ref="S94:S95"/>
    <mergeCell ref="A95:B95"/>
    <mergeCell ref="E95:F95"/>
    <mergeCell ref="K95:L95"/>
    <mergeCell ref="O95:P95"/>
    <mergeCell ref="A94:B94"/>
    <mergeCell ref="E94:F94"/>
    <mergeCell ref="G94:H95"/>
    <mergeCell ref="I94:I95"/>
    <mergeCell ref="K94:L94"/>
    <mergeCell ref="O94:P94"/>
    <mergeCell ref="Q92:R93"/>
    <mergeCell ref="S92:S93"/>
    <mergeCell ref="A93:B93"/>
    <mergeCell ref="E93:F93"/>
    <mergeCell ref="K93:L93"/>
    <mergeCell ref="O93:P93"/>
    <mergeCell ref="A92:B92"/>
    <mergeCell ref="E92:F92"/>
    <mergeCell ref="G92:H93"/>
    <mergeCell ref="I92:I93"/>
    <mergeCell ref="K92:L92"/>
    <mergeCell ref="O92:P92"/>
    <mergeCell ref="Q90:R91"/>
    <mergeCell ref="S90:S91"/>
    <mergeCell ref="A91:B91"/>
    <mergeCell ref="E91:F91"/>
    <mergeCell ref="K91:L91"/>
    <mergeCell ref="O91:P91"/>
    <mergeCell ref="A90:B90"/>
    <mergeCell ref="E90:F90"/>
    <mergeCell ref="G90:H91"/>
    <mergeCell ref="I90:I91"/>
    <mergeCell ref="K90:L90"/>
    <mergeCell ref="O90:P90"/>
    <mergeCell ref="Q88:R89"/>
    <mergeCell ref="S88:S89"/>
    <mergeCell ref="A89:B89"/>
    <mergeCell ref="E89:F89"/>
    <mergeCell ref="K89:L89"/>
    <mergeCell ref="O89:P89"/>
    <mergeCell ref="A88:B88"/>
    <mergeCell ref="E88:F88"/>
    <mergeCell ref="G88:H89"/>
    <mergeCell ref="I88:I89"/>
    <mergeCell ref="K88:L88"/>
    <mergeCell ref="O88:P88"/>
    <mergeCell ref="Q86:R87"/>
    <mergeCell ref="S86:S87"/>
    <mergeCell ref="A87:B87"/>
    <mergeCell ref="E87:F87"/>
    <mergeCell ref="K87:L87"/>
    <mergeCell ref="O87:P87"/>
    <mergeCell ref="A86:B86"/>
    <mergeCell ref="E86:F86"/>
    <mergeCell ref="G86:H87"/>
    <mergeCell ref="I86:I87"/>
    <mergeCell ref="K86:L86"/>
    <mergeCell ref="O86:P86"/>
    <mergeCell ref="Q84:R85"/>
    <mergeCell ref="S84:S85"/>
    <mergeCell ref="A85:B85"/>
    <mergeCell ref="E85:F85"/>
    <mergeCell ref="K85:L85"/>
    <mergeCell ref="O85:P85"/>
    <mergeCell ref="A84:B84"/>
    <mergeCell ref="E84:F84"/>
    <mergeCell ref="G84:H85"/>
    <mergeCell ref="I84:I85"/>
    <mergeCell ref="K84:L84"/>
    <mergeCell ref="O84:P84"/>
    <mergeCell ref="A83:B83"/>
    <mergeCell ref="E83:F83"/>
    <mergeCell ref="K83:L83"/>
    <mergeCell ref="O83:P83"/>
    <mergeCell ref="A82:B82"/>
    <mergeCell ref="E82:F82"/>
    <mergeCell ref="G82:H83"/>
    <mergeCell ref="I82:I83"/>
    <mergeCell ref="A81:B81"/>
    <mergeCell ref="E81:F81"/>
    <mergeCell ref="K81:L81"/>
    <mergeCell ref="O81:P81"/>
    <mergeCell ref="A80:B80"/>
    <mergeCell ref="E80:F80"/>
    <mergeCell ref="G80:H81"/>
    <mergeCell ref="I80:I81"/>
    <mergeCell ref="K80:L80"/>
    <mergeCell ref="O80:P80"/>
    <mergeCell ref="Q78:R79"/>
    <mergeCell ref="S78:S79"/>
    <mergeCell ref="K82:L82"/>
    <mergeCell ref="O82:P82"/>
    <mergeCell ref="Q80:R81"/>
    <mergeCell ref="S80:S81"/>
    <mergeCell ref="Q82:R83"/>
    <mergeCell ref="S82:S83"/>
    <mergeCell ref="K78:L78"/>
    <mergeCell ref="O78:P78"/>
    <mergeCell ref="K76:L76"/>
    <mergeCell ref="O76:P76"/>
    <mergeCell ref="A79:B79"/>
    <mergeCell ref="E79:F79"/>
    <mergeCell ref="K79:L79"/>
    <mergeCell ref="O79:P79"/>
    <mergeCell ref="A78:B78"/>
    <mergeCell ref="E78:F78"/>
    <mergeCell ref="G78:H79"/>
    <mergeCell ref="I78:I79"/>
    <mergeCell ref="Q76:R77"/>
    <mergeCell ref="S76:S77"/>
    <mergeCell ref="A77:B77"/>
    <mergeCell ref="E77:F77"/>
    <mergeCell ref="K77:L77"/>
    <mergeCell ref="O77:P77"/>
    <mergeCell ref="A76:B76"/>
    <mergeCell ref="E76:F76"/>
    <mergeCell ref="G76:H77"/>
    <mergeCell ref="I76:I77"/>
    <mergeCell ref="A72:B72"/>
    <mergeCell ref="K74:L74"/>
    <mergeCell ref="O74:P74"/>
    <mergeCell ref="Q74:R75"/>
    <mergeCell ref="S74:S75"/>
    <mergeCell ref="E58:F58"/>
    <mergeCell ref="O58:P58"/>
    <mergeCell ref="K58:L58"/>
    <mergeCell ref="A75:B75"/>
    <mergeCell ref="E75:F75"/>
    <mergeCell ref="K75:L75"/>
    <mergeCell ref="O75:P75"/>
    <mergeCell ref="A56:B56"/>
    <mergeCell ref="E56:F56"/>
    <mergeCell ref="G56:H56"/>
    <mergeCell ref="K56:L56"/>
    <mergeCell ref="E72:F72"/>
    <mergeCell ref="K72:L72"/>
    <mergeCell ref="O72:P72"/>
    <mergeCell ref="I72:I73"/>
    <mergeCell ref="A55:B55"/>
    <mergeCell ref="E55:F55"/>
    <mergeCell ref="G55:H55"/>
    <mergeCell ref="K55:L55"/>
    <mergeCell ref="O55:P55"/>
    <mergeCell ref="Q55:R55"/>
    <mergeCell ref="A54:B54"/>
    <mergeCell ref="E54:F54"/>
    <mergeCell ref="G54:H54"/>
    <mergeCell ref="K54:L54"/>
    <mergeCell ref="O54:P54"/>
    <mergeCell ref="Q54:R54"/>
    <mergeCell ref="A53:B53"/>
    <mergeCell ref="E53:F53"/>
    <mergeCell ref="G53:H53"/>
    <mergeCell ref="K53:L53"/>
    <mergeCell ref="O53:P53"/>
    <mergeCell ref="Q53:R53"/>
    <mergeCell ref="A52:B52"/>
    <mergeCell ref="E52:F52"/>
    <mergeCell ref="G52:H52"/>
    <mergeCell ref="K52:L52"/>
    <mergeCell ref="O52:P52"/>
    <mergeCell ref="Q52:R52"/>
    <mergeCell ref="K50:L50"/>
    <mergeCell ref="O50:P50"/>
    <mergeCell ref="Q50:R50"/>
    <mergeCell ref="A51:B51"/>
    <mergeCell ref="E51:F51"/>
    <mergeCell ref="G51:H51"/>
    <mergeCell ref="K51:L51"/>
    <mergeCell ref="O51:P51"/>
    <mergeCell ref="Q51:R51"/>
    <mergeCell ref="P18:Q18"/>
    <mergeCell ref="P19:Q19"/>
    <mergeCell ref="AW72:AW73"/>
    <mergeCell ref="AX72:AX73"/>
    <mergeCell ref="AW68:AW69"/>
    <mergeCell ref="AX68:AX69"/>
    <mergeCell ref="AW64:AW65"/>
    <mergeCell ref="AX64:AX65"/>
    <mergeCell ref="Q56:R56"/>
    <mergeCell ref="AW60:AW61"/>
    <mergeCell ref="AY72:AY73"/>
    <mergeCell ref="AZ72:AZ73"/>
    <mergeCell ref="AW100:AW101"/>
    <mergeCell ref="AX100:AX101"/>
    <mergeCell ref="AY100:AY101"/>
    <mergeCell ref="AZ100:AZ101"/>
    <mergeCell ref="AZ76:AZ77"/>
    <mergeCell ref="AX74:AX75"/>
    <mergeCell ref="AY74:AY75"/>
    <mergeCell ref="AZ74:AZ75"/>
    <mergeCell ref="AY68:AY69"/>
    <mergeCell ref="AZ68:AZ69"/>
    <mergeCell ref="AW70:AW71"/>
    <mergeCell ref="AX70:AX71"/>
    <mergeCell ref="AY70:AY71"/>
    <mergeCell ref="AZ70:AZ71"/>
    <mergeCell ref="AY64:AY65"/>
    <mergeCell ref="AZ64:AZ65"/>
    <mergeCell ref="AW66:AW67"/>
    <mergeCell ref="AX66:AX67"/>
    <mergeCell ref="AY66:AY67"/>
    <mergeCell ref="AZ66:AZ67"/>
    <mergeCell ref="AX60:AX61"/>
    <mergeCell ref="AY60:AY61"/>
    <mergeCell ref="AZ60:AZ61"/>
    <mergeCell ref="AW62:AW63"/>
    <mergeCell ref="AX62:AX63"/>
    <mergeCell ref="AY62:AY63"/>
    <mergeCell ref="AZ62:AZ63"/>
    <mergeCell ref="AO100:AO101"/>
    <mergeCell ref="AP100:AP101"/>
    <mergeCell ref="AQ100:AQ101"/>
    <mergeCell ref="AT100:AT101"/>
    <mergeCell ref="AU100:AU101"/>
    <mergeCell ref="AV100:AV101"/>
    <mergeCell ref="AR100:AR101"/>
    <mergeCell ref="AS100:AS101"/>
    <mergeCell ref="AO72:AO73"/>
    <mergeCell ref="AP72:AP73"/>
    <mergeCell ref="AQ72:AQ73"/>
    <mergeCell ref="AT72:AT73"/>
    <mergeCell ref="AU72:AU73"/>
    <mergeCell ref="AV72:AV73"/>
    <mergeCell ref="AR72:AR73"/>
    <mergeCell ref="AS72:AS73"/>
    <mergeCell ref="AO70:AO71"/>
    <mergeCell ref="AP70:AP71"/>
    <mergeCell ref="AQ70:AQ71"/>
    <mergeCell ref="AT70:AT71"/>
    <mergeCell ref="AU70:AU71"/>
    <mergeCell ref="AV70:AV71"/>
    <mergeCell ref="AR70:AR71"/>
    <mergeCell ref="AS70:AS71"/>
    <mergeCell ref="AO68:AO69"/>
    <mergeCell ref="AP68:AP69"/>
    <mergeCell ref="AQ68:AQ69"/>
    <mergeCell ref="AT68:AT69"/>
    <mergeCell ref="AU68:AU69"/>
    <mergeCell ref="AV68:AV69"/>
    <mergeCell ref="AR68:AR69"/>
    <mergeCell ref="AS68:AS69"/>
    <mergeCell ref="AO66:AO67"/>
    <mergeCell ref="AP66:AP67"/>
    <mergeCell ref="AQ66:AQ67"/>
    <mergeCell ref="AT66:AT67"/>
    <mergeCell ref="AU66:AU67"/>
    <mergeCell ref="AV66:AV67"/>
    <mergeCell ref="AR66:AR67"/>
    <mergeCell ref="AS66:AS67"/>
    <mergeCell ref="AO64:AO65"/>
    <mergeCell ref="AP64:AP65"/>
    <mergeCell ref="AQ64:AQ65"/>
    <mergeCell ref="AT64:AT65"/>
    <mergeCell ref="AU64:AU65"/>
    <mergeCell ref="AV64:AV65"/>
    <mergeCell ref="AR64:AR65"/>
    <mergeCell ref="AS64:AS65"/>
    <mergeCell ref="AO62:AO63"/>
    <mergeCell ref="AP62:AP63"/>
    <mergeCell ref="AQ62:AQ63"/>
    <mergeCell ref="AT62:AT63"/>
    <mergeCell ref="AU62:AU63"/>
    <mergeCell ref="AV62:AV63"/>
    <mergeCell ref="AR62:AR63"/>
    <mergeCell ref="AS62:AS63"/>
    <mergeCell ref="AO60:AO61"/>
    <mergeCell ref="AP60:AP61"/>
    <mergeCell ref="AQ60:AQ61"/>
    <mergeCell ref="AT60:AT61"/>
    <mergeCell ref="AU60:AU61"/>
    <mergeCell ref="AV60:AV61"/>
    <mergeCell ref="AR60:AR61"/>
    <mergeCell ref="AS60:AS61"/>
    <mergeCell ref="AM60:AM61"/>
    <mergeCell ref="AL66:AL67"/>
    <mergeCell ref="AM66:AM67"/>
    <mergeCell ref="C17:D17"/>
    <mergeCell ref="C18:D18"/>
    <mergeCell ref="C19:D19"/>
    <mergeCell ref="F17:G17"/>
    <mergeCell ref="F18:G18"/>
    <mergeCell ref="F19:G19"/>
    <mergeCell ref="AJ60:AJ61"/>
    <mergeCell ref="Q100:R101"/>
    <mergeCell ref="A101:B101"/>
    <mergeCell ref="E101:F101"/>
    <mergeCell ref="K101:L101"/>
    <mergeCell ref="O101:P101"/>
    <mergeCell ref="AL60:AL61"/>
    <mergeCell ref="A100:B100"/>
    <mergeCell ref="E100:F100"/>
    <mergeCell ref="K100:L100"/>
    <mergeCell ref="O100:P100"/>
    <mergeCell ref="I100:I101"/>
    <mergeCell ref="G100:H101"/>
    <mergeCell ref="A73:B73"/>
    <mergeCell ref="E73:F73"/>
    <mergeCell ref="K73:L73"/>
    <mergeCell ref="O73:P73"/>
    <mergeCell ref="A74:B74"/>
    <mergeCell ref="E74:F74"/>
    <mergeCell ref="G74:H75"/>
    <mergeCell ref="I74:I75"/>
    <mergeCell ref="AK60:AK61"/>
    <mergeCell ref="AJ66:AJ67"/>
    <mergeCell ref="AK66:AK67"/>
    <mergeCell ref="AH60:AH61"/>
    <mergeCell ref="AI60:AI61"/>
    <mergeCell ref="AH66:AH67"/>
    <mergeCell ref="AI66:AI67"/>
    <mergeCell ref="AJ62:AJ63"/>
    <mergeCell ref="AK62:AK63"/>
    <mergeCell ref="AH64:AH65"/>
    <mergeCell ref="G72:H73"/>
    <mergeCell ref="A70:B70"/>
    <mergeCell ref="E70:F70"/>
    <mergeCell ref="K70:L70"/>
    <mergeCell ref="O70:P70"/>
    <mergeCell ref="I70:I71"/>
    <mergeCell ref="G70:H71"/>
    <mergeCell ref="A71:B71"/>
    <mergeCell ref="E71:F71"/>
    <mergeCell ref="K71:L71"/>
    <mergeCell ref="O71:P71"/>
    <mergeCell ref="A69:B69"/>
    <mergeCell ref="E69:F69"/>
    <mergeCell ref="K69:L69"/>
    <mergeCell ref="O69:P69"/>
    <mergeCell ref="AF60:AF61"/>
    <mergeCell ref="A68:B68"/>
    <mergeCell ref="E68:F68"/>
    <mergeCell ref="K68:L68"/>
    <mergeCell ref="O68:P68"/>
    <mergeCell ref="AG60:AG61"/>
    <mergeCell ref="AF66:AF67"/>
    <mergeCell ref="AG66:AG67"/>
    <mergeCell ref="AD60:AD61"/>
    <mergeCell ref="AE60:AE61"/>
    <mergeCell ref="AD66:AD67"/>
    <mergeCell ref="AE66:AE67"/>
    <mergeCell ref="AD62:AD63"/>
    <mergeCell ref="AE62:AE63"/>
    <mergeCell ref="AF62:AF63"/>
    <mergeCell ref="I68:I69"/>
    <mergeCell ref="G68:H69"/>
    <mergeCell ref="A66:B66"/>
    <mergeCell ref="E66:F66"/>
    <mergeCell ref="K66:L66"/>
    <mergeCell ref="O66:P66"/>
    <mergeCell ref="I66:I67"/>
    <mergeCell ref="G66:H67"/>
    <mergeCell ref="A67:B67"/>
    <mergeCell ref="E67:F67"/>
    <mergeCell ref="K67:L67"/>
    <mergeCell ref="O67:P67"/>
    <mergeCell ref="AA60:AA61"/>
    <mergeCell ref="AA62:AA63"/>
    <mergeCell ref="AB62:AB63"/>
    <mergeCell ref="AC62:AC63"/>
    <mergeCell ref="O63:P63"/>
    <mergeCell ref="O60:P60"/>
    <mergeCell ref="U62:U63"/>
    <mergeCell ref="V62:V63"/>
    <mergeCell ref="W62:W63"/>
    <mergeCell ref="X62:X63"/>
    <mergeCell ref="A64:B64"/>
    <mergeCell ref="E64:F64"/>
    <mergeCell ref="K64:L64"/>
    <mergeCell ref="O64:P64"/>
    <mergeCell ref="I64:I65"/>
    <mergeCell ref="G64:H65"/>
    <mergeCell ref="A65:B65"/>
    <mergeCell ref="E65:F65"/>
    <mergeCell ref="K65:L65"/>
    <mergeCell ref="O65:P65"/>
    <mergeCell ref="A62:B62"/>
    <mergeCell ref="E62:F62"/>
    <mergeCell ref="K62:L62"/>
    <mergeCell ref="O62:P62"/>
    <mergeCell ref="I62:I63"/>
    <mergeCell ref="G62:H63"/>
    <mergeCell ref="A63:B63"/>
    <mergeCell ref="E63:F63"/>
    <mergeCell ref="K63:L63"/>
    <mergeCell ref="K61:L61"/>
    <mergeCell ref="O61:P61"/>
    <mergeCell ref="I60:I61"/>
    <mergeCell ref="A60:B60"/>
    <mergeCell ref="E60:F60"/>
    <mergeCell ref="K60:L60"/>
    <mergeCell ref="A49:B49"/>
    <mergeCell ref="E49:F49"/>
    <mergeCell ref="G49:H49"/>
    <mergeCell ref="E57:F57"/>
    <mergeCell ref="G60:H61"/>
    <mergeCell ref="A61:B61"/>
    <mergeCell ref="E61:F61"/>
    <mergeCell ref="A50:B50"/>
    <mergeCell ref="E50:F50"/>
    <mergeCell ref="G50:H50"/>
    <mergeCell ref="K49:L49"/>
    <mergeCell ref="O49:P49"/>
    <mergeCell ref="Q49:R49"/>
    <mergeCell ref="A36:B36"/>
    <mergeCell ref="E36:F36"/>
    <mergeCell ref="G36:H36"/>
    <mergeCell ref="K36:L36"/>
    <mergeCell ref="O36:P36"/>
    <mergeCell ref="Q36:R36"/>
    <mergeCell ref="E43:F43"/>
    <mergeCell ref="A35:B35"/>
    <mergeCell ref="E35:F35"/>
    <mergeCell ref="G35:H35"/>
    <mergeCell ref="K35:L35"/>
    <mergeCell ref="O35:P35"/>
    <mergeCell ref="Q35:R35"/>
    <mergeCell ref="A34:B34"/>
    <mergeCell ref="E34:F34"/>
    <mergeCell ref="G34:H34"/>
    <mergeCell ref="K34:L34"/>
    <mergeCell ref="O34:P34"/>
    <mergeCell ref="Q34:R34"/>
    <mergeCell ref="A33:B33"/>
    <mergeCell ref="E33:F33"/>
    <mergeCell ref="G33:H33"/>
    <mergeCell ref="K33:L33"/>
    <mergeCell ref="O33:P33"/>
    <mergeCell ref="Q33:R33"/>
    <mergeCell ref="A32:B32"/>
    <mergeCell ref="E32:F32"/>
    <mergeCell ref="G32:H32"/>
    <mergeCell ref="K32:L32"/>
    <mergeCell ref="O32:P32"/>
    <mergeCell ref="Q32:R32"/>
    <mergeCell ref="A31:B31"/>
    <mergeCell ref="E31:F31"/>
    <mergeCell ref="G31:H31"/>
    <mergeCell ref="K31:L31"/>
    <mergeCell ref="O31:P31"/>
    <mergeCell ref="Q31:R31"/>
    <mergeCell ref="A30:B30"/>
    <mergeCell ref="E30:F30"/>
    <mergeCell ref="G30:H30"/>
    <mergeCell ref="K30:L30"/>
    <mergeCell ref="O30:P30"/>
    <mergeCell ref="Q30:R30"/>
    <mergeCell ref="A29:B29"/>
    <mergeCell ref="E29:F29"/>
    <mergeCell ref="G29:H29"/>
    <mergeCell ref="K29:L29"/>
    <mergeCell ref="O29:P29"/>
    <mergeCell ref="Q29:R29"/>
    <mergeCell ref="A28:B28"/>
    <mergeCell ref="E28:F28"/>
    <mergeCell ref="G28:H28"/>
    <mergeCell ref="K28:L28"/>
    <mergeCell ref="O28:P28"/>
    <mergeCell ref="Q28:R28"/>
    <mergeCell ref="K26:L26"/>
    <mergeCell ref="O26:P26"/>
    <mergeCell ref="Q26:R26"/>
    <mergeCell ref="A27:B27"/>
    <mergeCell ref="E27:F27"/>
    <mergeCell ref="G27:H27"/>
    <mergeCell ref="K27:L27"/>
    <mergeCell ref="O27:P27"/>
    <mergeCell ref="Q27:R27"/>
    <mergeCell ref="G24:H24"/>
    <mergeCell ref="A26:B26"/>
    <mergeCell ref="E26:F26"/>
    <mergeCell ref="G26:H26"/>
    <mergeCell ref="A25:B25"/>
    <mergeCell ref="E25:F25"/>
    <mergeCell ref="G25:H25"/>
    <mergeCell ref="K25:L25"/>
    <mergeCell ref="O25:P25"/>
    <mergeCell ref="Q25:R25"/>
    <mergeCell ref="A1:T2"/>
    <mergeCell ref="A17:B17"/>
    <mergeCell ref="A18:B18"/>
    <mergeCell ref="I17:J17"/>
    <mergeCell ref="I18:J18"/>
    <mergeCell ref="I19:J19"/>
    <mergeCell ref="R18:S18"/>
    <mergeCell ref="L19:M19"/>
    <mergeCell ref="Q23:R23"/>
    <mergeCell ref="A19:B19"/>
    <mergeCell ref="K24:L24"/>
    <mergeCell ref="O24:P24"/>
    <mergeCell ref="A23:B23"/>
    <mergeCell ref="E23:F23"/>
    <mergeCell ref="G23:H23"/>
    <mergeCell ref="A24:B24"/>
    <mergeCell ref="E24:F24"/>
    <mergeCell ref="Z60:Z61"/>
    <mergeCell ref="Q72:R73"/>
    <mergeCell ref="S72:S73"/>
    <mergeCell ref="O23:P23"/>
    <mergeCell ref="Q24:R24"/>
    <mergeCell ref="Q66:R67"/>
    <mergeCell ref="Q60:R61"/>
    <mergeCell ref="S60:S61"/>
    <mergeCell ref="Q62:R63"/>
    <mergeCell ref="S62:S63"/>
    <mergeCell ref="Q68:R69"/>
    <mergeCell ref="S68:S69"/>
    <mergeCell ref="Q70:R71"/>
    <mergeCell ref="S70:S71"/>
    <mergeCell ref="Q64:R65"/>
    <mergeCell ref="S64:S65"/>
    <mergeCell ref="AN60:AN61"/>
    <mergeCell ref="S100:S101"/>
    <mergeCell ref="U60:U61"/>
    <mergeCell ref="V60:V61"/>
    <mergeCell ref="W60:W61"/>
    <mergeCell ref="X60:X61"/>
    <mergeCell ref="Y60:Y61"/>
    <mergeCell ref="S66:S67"/>
    <mergeCell ref="AB60:AB61"/>
    <mergeCell ref="AC60:AC61"/>
    <mergeCell ref="AC72:AC73"/>
    <mergeCell ref="U66:U67"/>
    <mergeCell ref="V66:V67"/>
    <mergeCell ref="W66:W67"/>
    <mergeCell ref="X66:X67"/>
    <mergeCell ref="Y66:Y67"/>
    <mergeCell ref="Z66:Z67"/>
    <mergeCell ref="AC66:AC67"/>
    <mergeCell ref="Y70:Y71"/>
    <mergeCell ref="Z70:Z71"/>
    <mergeCell ref="AN66:AN67"/>
    <mergeCell ref="U72:U73"/>
    <mergeCell ref="V72:V73"/>
    <mergeCell ref="W72:W73"/>
    <mergeCell ref="X72:X73"/>
    <mergeCell ref="Y72:Y73"/>
    <mergeCell ref="AF68:AF69"/>
    <mergeCell ref="Z72:Z73"/>
    <mergeCell ref="AA72:AA73"/>
    <mergeCell ref="AB72:AB73"/>
    <mergeCell ref="AL100:AL101"/>
    <mergeCell ref="AM100:AM101"/>
    <mergeCell ref="AB100:AB101"/>
    <mergeCell ref="AC100:AC101"/>
    <mergeCell ref="AD100:AD101"/>
    <mergeCell ref="AE100:AE101"/>
    <mergeCell ref="AG100:AG101"/>
    <mergeCell ref="AF100:AF101"/>
    <mergeCell ref="AK100:AK101"/>
    <mergeCell ref="AH100:AH101"/>
    <mergeCell ref="U64:U65"/>
    <mergeCell ref="V64:V65"/>
    <mergeCell ref="W64:W65"/>
    <mergeCell ref="X64:X65"/>
    <mergeCell ref="Y64:Y65"/>
    <mergeCell ref="AD64:AD65"/>
    <mergeCell ref="Z64:Z65"/>
    <mergeCell ref="AC64:AC65"/>
    <mergeCell ref="AF64:AF65"/>
    <mergeCell ref="AM64:AM65"/>
    <mergeCell ref="AK64:AK65"/>
    <mergeCell ref="Y62:Y63"/>
    <mergeCell ref="Z62:Z63"/>
    <mergeCell ref="AJ64:AJ65"/>
    <mergeCell ref="AE64:AE65"/>
    <mergeCell ref="AA64:AA65"/>
    <mergeCell ref="AB64:AB65"/>
    <mergeCell ref="AN64:AN65"/>
    <mergeCell ref="AN62:AN63"/>
    <mergeCell ref="AG62:AG63"/>
    <mergeCell ref="AH62:AH63"/>
    <mergeCell ref="AI62:AI63"/>
    <mergeCell ref="AM62:AM63"/>
    <mergeCell ref="AL62:AL63"/>
    <mergeCell ref="AI64:AI65"/>
    <mergeCell ref="AG64:AG65"/>
    <mergeCell ref="AL64:AL65"/>
    <mergeCell ref="U68:U69"/>
    <mergeCell ref="V68:V69"/>
    <mergeCell ref="W68:W69"/>
    <mergeCell ref="X68:X69"/>
    <mergeCell ref="Y68:Y69"/>
    <mergeCell ref="AM72:AM73"/>
    <mergeCell ref="AK70:AK71"/>
    <mergeCell ref="AD70:AD71"/>
    <mergeCell ref="AE70:AE71"/>
    <mergeCell ref="Z68:Z69"/>
    <mergeCell ref="AN72:AN73"/>
    <mergeCell ref="AI68:AI69"/>
    <mergeCell ref="AC68:AC69"/>
    <mergeCell ref="AD68:AD69"/>
    <mergeCell ref="AA66:AA67"/>
    <mergeCell ref="AB66:AB67"/>
    <mergeCell ref="AG72:AG73"/>
    <mergeCell ref="AH72:AH73"/>
    <mergeCell ref="AI72:AI73"/>
    <mergeCell ref="AA68:AA69"/>
    <mergeCell ref="AN68:AN69"/>
    <mergeCell ref="AL68:AL69"/>
    <mergeCell ref="AA70:AA71"/>
    <mergeCell ref="AB68:AB69"/>
    <mergeCell ref="AG68:AG69"/>
    <mergeCell ref="AK68:AK69"/>
    <mergeCell ref="AF70:AF71"/>
    <mergeCell ref="AH70:AH71"/>
    <mergeCell ref="AI70:AI71"/>
    <mergeCell ref="AJ70:AJ71"/>
    <mergeCell ref="AI100:AI101"/>
    <mergeCell ref="AJ100:AJ101"/>
    <mergeCell ref="AD72:AD73"/>
    <mergeCell ref="AE72:AE73"/>
    <mergeCell ref="AD76:AD77"/>
    <mergeCell ref="AE68:AE69"/>
    <mergeCell ref="AG74:AG75"/>
    <mergeCell ref="AJ68:AJ69"/>
    <mergeCell ref="AH68:AH69"/>
    <mergeCell ref="AF72:AF73"/>
    <mergeCell ref="AF74:AF75"/>
    <mergeCell ref="AH76:AH77"/>
    <mergeCell ref="Z100:Z101"/>
    <mergeCell ref="AG70:AG71"/>
    <mergeCell ref="AJ72:AJ73"/>
    <mergeCell ref="AK72:AK73"/>
    <mergeCell ref="AH74:AH75"/>
    <mergeCell ref="AI74:AI75"/>
    <mergeCell ref="AB70:AB71"/>
    <mergeCell ref="AC70:AC71"/>
    <mergeCell ref="U100:U101"/>
    <mergeCell ref="V100:V101"/>
    <mergeCell ref="W100:W101"/>
    <mergeCell ref="X100:X101"/>
    <mergeCell ref="Y100:Y101"/>
    <mergeCell ref="U70:U71"/>
    <mergeCell ref="V70:V71"/>
    <mergeCell ref="W70:W71"/>
    <mergeCell ref="X70:X71"/>
    <mergeCell ref="Y74:Y75"/>
    <mergeCell ref="E44:F44"/>
    <mergeCell ref="AA100:AA101"/>
    <mergeCell ref="AN100:AN101"/>
    <mergeCell ref="AL70:AL71"/>
    <mergeCell ref="E37:F37"/>
    <mergeCell ref="E38:F38"/>
    <mergeCell ref="E39:F39"/>
    <mergeCell ref="E40:F40"/>
    <mergeCell ref="E41:F41"/>
    <mergeCell ref="E42:F42"/>
    <mergeCell ref="G37:H37"/>
    <mergeCell ref="G38:H38"/>
    <mergeCell ref="G39:H39"/>
    <mergeCell ref="G40:H40"/>
    <mergeCell ref="G41:H41"/>
    <mergeCell ref="G45:H45"/>
    <mergeCell ref="K37:L37"/>
    <mergeCell ref="K38:L38"/>
    <mergeCell ref="K39:L39"/>
    <mergeCell ref="K40:L40"/>
    <mergeCell ref="K41:L41"/>
    <mergeCell ref="K42:L42"/>
    <mergeCell ref="K46:L46"/>
    <mergeCell ref="K47:L47"/>
    <mergeCell ref="K48:L48"/>
    <mergeCell ref="E45:F45"/>
    <mergeCell ref="E46:F46"/>
    <mergeCell ref="E47:F47"/>
    <mergeCell ref="G48:H48"/>
    <mergeCell ref="E48:F48"/>
    <mergeCell ref="G46:H46"/>
    <mergeCell ref="G47:H47"/>
    <mergeCell ref="O38:P38"/>
    <mergeCell ref="O39:P39"/>
    <mergeCell ref="O40:P40"/>
    <mergeCell ref="O41:P41"/>
    <mergeCell ref="O42:P42"/>
    <mergeCell ref="K43:L43"/>
    <mergeCell ref="O48:P48"/>
    <mergeCell ref="Q37:R37"/>
    <mergeCell ref="Q38:R38"/>
    <mergeCell ref="Q39:R39"/>
    <mergeCell ref="Q40:R40"/>
    <mergeCell ref="Q41:R41"/>
    <mergeCell ref="Q46:R46"/>
    <mergeCell ref="Q47:R47"/>
    <mergeCell ref="O44:P44"/>
    <mergeCell ref="O37:P37"/>
    <mergeCell ref="O46:P46"/>
    <mergeCell ref="O47:P47"/>
    <mergeCell ref="A43:B43"/>
    <mergeCell ref="A44:B44"/>
    <mergeCell ref="A45:B45"/>
    <mergeCell ref="A46:B46"/>
    <mergeCell ref="A47:B47"/>
    <mergeCell ref="O43:P43"/>
    <mergeCell ref="K44:L44"/>
    <mergeCell ref="K45:L45"/>
    <mergeCell ref="Q44:R44"/>
    <mergeCell ref="Q45:R45"/>
    <mergeCell ref="G42:H42"/>
    <mergeCell ref="G43:H43"/>
    <mergeCell ref="G44:H44"/>
    <mergeCell ref="O45:P45"/>
    <mergeCell ref="A48:B48"/>
    <mergeCell ref="Q48:R48"/>
    <mergeCell ref="A37:B37"/>
    <mergeCell ref="A38:B38"/>
    <mergeCell ref="A39:B39"/>
    <mergeCell ref="A40:B40"/>
    <mergeCell ref="A41:B41"/>
    <mergeCell ref="A42:B42"/>
    <mergeCell ref="Q42:R42"/>
    <mergeCell ref="Q43:R43"/>
    <mergeCell ref="G58:H58"/>
    <mergeCell ref="G57:H57"/>
    <mergeCell ref="AR88:AR89"/>
    <mergeCell ref="AN70:AN71"/>
    <mergeCell ref="AL72:AL73"/>
    <mergeCell ref="AJ74:AJ75"/>
    <mergeCell ref="AM68:AM69"/>
    <mergeCell ref="AM74:AM75"/>
    <mergeCell ref="AN74:AN75"/>
    <mergeCell ref="AM70:AM71"/>
    <mergeCell ref="K23:L23"/>
    <mergeCell ref="N12:O12"/>
    <mergeCell ref="N13:O13"/>
    <mergeCell ref="N14:O14"/>
    <mergeCell ref="N15:O15"/>
    <mergeCell ref="N10:O10"/>
    <mergeCell ref="N11:O11"/>
    <mergeCell ref="N16:O16"/>
    <mergeCell ref="N17:O17"/>
    <mergeCell ref="N18:O18"/>
    <mergeCell ref="D3:K3"/>
    <mergeCell ref="N3:S3"/>
    <mergeCell ref="N4:S4"/>
    <mergeCell ref="N19:O19"/>
    <mergeCell ref="N6:O6"/>
    <mergeCell ref="N7:O7"/>
    <mergeCell ref="N8:O8"/>
    <mergeCell ref="N9:O9"/>
    <mergeCell ref="R19:S19"/>
    <mergeCell ref="L18:M18"/>
  </mergeCells>
  <conditionalFormatting sqref="N24:N58">
    <cfRule type="expression" priority="3" dxfId="0" stopIfTrue="1">
      <formula>$D24="高校以下"</formula>
    </cfRule>
  </conditionalFormatting>
  <conditionalFormatting sqref="N60 N62 N64 N66 N68 N70 N72 N74 N76 N78 N80 N82 N84 N86 N88 N90 N92 N94 N96 N98 N100">
    <cfRule type="expression" priority="2" dxfId="0" stopIfTrue="1">
      <formula>$D60="高校以下"</formula>
    </cfRule>
  </conditionalFormatting>
  <conditionalFormatting sqref="N61 N63 N65 N67 N69 N71 N73 N75 N77 N79 N81 N83 N85 N87 N89 N91 N93 N95 N97 N99 N101">
    <cfRule type="expression" priority="1" dxfId="0" stopIfTrue="1">
      <formula>$D61="高校以下"</formula>
    </cfRule>
  </conditionalFormatting>
  <dataValidations count="6">
    <dataValidation type="list" allowBlank="1" showInputMessage="1" showErrorMessage="1" sqref="C24:C58 C60:C101">
      <formula1>$Z$7:$Z$8</formula1>
    </dataValidation>
    <dataValidation type="list" allowBlank="1" showInputMessage="1" showErrorMessage="1" sqref="D24:D58 D60:D101">
      <formula1>$AA$7:$AA$9</formula1>
    </dataValidation>
    <dataValidation type="list" allowBlank="1" showInputMessage="1" showErrorMessage="1" sqref="G24:H58">
      <formula1>$V$7:$V$16</formula1>
    </dataValidation>
    <dataValidation type="list" allowBlank="1" showInputMessage="1" showErrorMessage="1" sqref="G60:H101">
      <formula1>$X$7:$X$17</formula1>
    </dataValidation>
    <dataValidation type="list" allowBlank="1" showInputMessage="1" showErrorMessage="1" sqref="I24:I58">
      <formula1>$AC$7:$AC$14</formula1>
    </dataValidation>
    <dataValidation type="list" allowBlank="1" showInputMessage="1" showErrorMessage="1" sqref="I60:I101">
      <formula1>$AD$7:$AD$14</formula1>
    </dataValidation>
  </dataValidations>
  <printOptions/>
  <pageMargins left="0.3937007874015748" right="0.11811023622047245" top="0.3937007874015748" bottom="0.1968503937007874" header="0.31496062992125984" footer="0.11811023622047245"/>
  <pageSetup fitToHeight="0" fitToWidth="1" horizontalDpi="300" verticalDpi="300" orientation="portrait" paperSize="9" scale="71" r:id="rId3"/>
  <headerFooter>
    <oddFooter>&amp;C&amp;P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U63"/>
  <sheetViews>
    <sheetView zoomScale="75" zoomScaleNormal="75" zoomScalePageLayoutView="0" workbookViewId="0" topLeftCell="A1">
      <selection activeCell="A3" sqref="A3:C3"/>
    </sheetView>
  </sheetViews>
  <sheetFormatPr defaultColWidth="9.140625" defaultRowHeight="15"/>
  <cols>
    <col min="1" max="15" width="7.140625" style="60" customWidth="1"/>
    <col min="16" max="16" width="6.7109375" style="60" customWidth="1"/>
    <col min="17" max="17" width="0.42578125" style="143" customWidth="1"/>
    <col min="18" max="25" width="7.140625" style="60" customWidth="1"/>
    <col min="26" max="26" width="7.140625" style="143" hidden="1" customWidth="1"/>
    <col min="27" max="43" width="7.140625" style="60" hidden="1" customWidth="1"/>
    <col min="44" max="44" width="7.421875" style="60" hidden="1" customWidth="1"/>
    <col min="45" max="45" width="7.140625" style="60" hidden="1" customWidth="1"/>
    <col min="46" max="47" width="9.00390625" style="60" hidden="1" customWidth="1"/>
    <col min="48" max="48" width="9.00390625" style="60" customWidth="1"/>
    <col min="49" max="16384" width="9.00390625" style="60" customWidth="1"/>
  </cols>
  <sheetData>
    <row r="1" spans="1:21" ht="21" customHeight="1">
      <c r="A1" s="61" t="s">
        <v>168</v>
      </c>
      <c r="B1" s="62"/>
      <c r="C1" s="62"/>
      <c r="D1" s="62"/>
      <c r="E1" s="62"/>
      <c r="F1" s="62"/>
      <c r="G1" s="62"/>
      <c r="H1" s="62"/>
      <c r="I1" s="62"/>
      <c r="J1" s="62"/>
      <c r="K1" s="62"/>
      <c r="L1" s="62"/>
      <c r="M1" s="62"/>
      <c r="N1" s="62"/>
      <c r="O1" s="62"/>
      <c r="P1" s="62"/>
      <c r="Q1" s="62"/>
      <c r="R1" s="62"/>
      <c r="S1" s="62"/>
      <c r="T1" s="62"/>
      <c r="U1" s="62"/>
    </row>
    <row r="2" spans="1:21" ht="14.25">
      <c r="A2" s="62"/>
      <c r="B2" s="62"/>
      <c r="C2" s="62"/>
      <c r="D2" s="62"/>
      <c r="E2" s="62"/>
      <c r="F2" s="62"/>
      <c r="G2" s="62"/>
      <c r="H2" s="62"/>
      <c r="I2" s="62"/>
      <c r="J2" s="62"/>
      <c r="K2" s="62"/>
      <c r="L2" s="62"/>
      <c r="M2" s="62"/>
      <c r="N2" s="62"/>
      <c r="O2" s="62"/>
      <c r="P2" s="62"/>
      <c r="Q2" s="62"/>
      <c r="R2" s="62"/>
      <c r="S2" s="62"/>
      <c r="T2" s="62"/>
      <c r="U2" s="62"/>
    </row>
    <row r="3" spans="1:26" ht="19.5" customHeight="1">
      <c r="A3" s="170" t="s">
        <v>40</v>
      </c>
      <c r="B3" s="171"/>
      <c r="C3" s="172"/>
      <c r="D3" s="170"/>
      <c r="E3" s="171"/>
      <c r="F3" s="171"/>
      <c r="G3" s="171"/>
      <c r="H3" s="171"/>
      <c r="I3" s="171"/>
      <c r="J3" s="171"/>
      <c r="K3" s="171"/>
      <c r="L3" s="171"/>
      <c r="M3" s="172"/>
      <c r="N3" s="170" t="s">
        <v>29</v>
      </c>
      <c r="O3" s="171"/>
      <c r="P3" s="171"/>
      <c r="Q3" s="171"/>
      <c r="R3" s="171"/>
      <c r="S3" s="171"/>
      <c r="T3" s="171"/>
      <c r="U3" s="171"/>
      <c r="V3" s="171"/>
      <c r="W3" s="171"/>
      <c r="X3" s="171"/>
      <c r="Y3" s="172"/>
      <c r="Z3" s="144"/>
    </row>
    <row r="4" spans="1:26" ht="19.5" customHeight="1">
      <c r="A4" s="170"/>
      <c r="B4" s="171"/>
      <c r="C4" s="172"/>
      <c r="D4" s="4" t="s">
        <v>169</v>
      </c>
      <c r="E4" s="57"/>
      <c r="F4" s="7"/>
      <c r="G4" s="7"/>
      <c r="H4" s="7"/>
      <c r="I4" s="7"/>
      <c r="J4" s="7"/>
      <c r="K4" s="7"/>
      <c r="L4" s="7"/>
      <c r="M4" s="59"/>
      <c r="N4" s="170" t="s">
        <v>41</v>
      </c>
      <c r="O4" s="171"/>
      <c r="P4" s="171"/>
      <c r="Q4" s="171"/>
      <c r="R4" s="171"/>
      <c r="S4" s="171"/>
      <c r="T4" s="171"/>
      <c r="U4" s="171"/>
      <c r="V4" s="171"/>
      <c r="W4" s="171"/>
      <c r="X4" s="171"/>
      <c r="Y4" s="172"/>
      <c r="Z4" s="144"/>
    </row>
    <row r="5" spans="1:26" ht="13.5">
      <c r="A5" s="63" t="s">
        <v>30</v>
      </c>
      <c r="B5" s="64"/>
      <c r="C5" s="64"/>
      <c r="D5" s="64"/>
      <c r="E5" s="64"/>
      <c r="F5" s="64"/>
      <c r="G5" s="64"/>
      <c r="H5" s="64"/>
      <c r="I5" s="64"/>
      <c r="J5" s="64"/>
      <c r="K5" s="64"/>
      <c r="L5" s="64"/>
      <c r="M5" s="64"/>
      <c r="N5" s="64"/>
      <c r="O5" s="64"/>
      <c r="P5" s="64"/>
      <c r="Q5" s="64"/>
      <c r="R5" s="64"/>
      <c r="S5" s="64"/>
      <c r="T5" s="64"/>
      <c r="U5" s="64"/>
      <c r="V5" s="64"/>
      <c r="W5" s="64"/>
      <c r="X5" s="64"/>
      <c r="Y5" s="65"/>
      <c r="Z5" s="151"/>
    </row>
    <row r="6" spans="1:26" ht="18" customHeight="1">
      <c r="A6" s="58" t="s">
        <v>0</v>
      </c>
      <c r="B6" s="67" t="s">
        <v>34</v>
      </c>
      <c r="C6" s="67" t="s">
        <v>35</v>
      </c>
      <c r="D6" s="67" t="s">
        <v>36</v>
      </c>
      <c r="E6" s="67" t="s">
        <v>170</v>
      </c>
      <c r="F6" s="67" t="s">
        <v>37</v>
      </c>
      <c r="G6" s="67" t="s">
        <v>171</v>
      </c>
      <c r="H6" s="58" t="s">
        <v>38</v>
      </c>
      <c r="I6" s="58" t="s">
        <v>0</v>
      </c>
      <c r="J6" s="67" t="s">
        <v>34</v>
      </c>
      <c r="K6" s="67" t="s">
        <v>35</v>
      </c>
      <c r="L6" s="67" t="s">
        <v>172</v>
      </c>
      <c r="M6" s="67" t="s">
        <v>170</v>
      </c>
      <c r="N6" s="67" t="s">
        <v>37</v>
      </c>
      <c r="O6" s="67" t="s">
        <v>173</v>
      </c>
      <c r="P6" s="170" t="s">
        <v>38</v>
      </c>
      <c r="Q6" s="172"/>
      <c r="R6" s="58" t="s">
        <v>0</v>
      </c>
      <c r="S6" s="66" t="s">
        <v>34</v>
      </c>
      <c r="T6" s="66" t="s">
        <v>35</v>
      </c>
      <c r="U6" s="66" t="s">
        <v>36</v>
      </c>
      <c r="V6" s="66" t="s">
        <v>170</v>
      </c>
      <c r="W6" s="66" t="s">
        <v>37</v>
      </c>
      <c r="X6" s="68" t="s">
        <v>174</v>
      </c>
      <c r="Y6" s="58" t="s">
        <v>38</v>
      </c>
      <c r="Z6" s="152"/>
    </row>
    <row r="7" spans="1:26" ht="18" customHeight="1">
      <c r="A7" s="72" t="s">
        <v>223</v>
      </c>
      <c r="B7" s="107"/>
      <c r="C7" s="105">
        <f>IF(COUNTIF(AA23:AA32,TRUE)=0,"",COUNTIF(AA23:AA32,TRUE))</f>
      </c>
      <c r="D7" s="107"/>
      <c r="E7" s="107"/>
      <c r="F7" s="105">
        <f>IF(COUNTIF(AC23:AC32,TRUE)=0,"",COUNTIF(AC23:AC32,TRUE))</f>
      </c>
      <c r="G7" s="105">
        <f>IF(COUNTIF(AE23:AE32,TRUE)=0,"",COUNTIF(AE23:AE32,TRUE))</f>
      </c>
      <c r="H7" s="70">
        <f aca="true" t="shared" si="0" ref="H7:H16">SUM(B7:G7)</f>
        <v>0</v>
      </c>
      <c r="I7" s="72" t="s">
        <v>224</v>
      </c>
      <c r="J7" s="107"/>
      <c r="K7" s="115">
        <f>IF(COUNTIF(AB23:AB32,TRUE)=0,"",COUNTIF(AB23:AB32,TRUE))</f>
      </c>
      <c r="L7" s="107"/>
      <c r="M7" s="107"/>
      <c r="N7" s="115">
        <f>IF(COUNTIF(AD23:AD32,TRUE)=0,"",COUNTIF(AD23:AD32,TRUE))</f>
      </c>
      <c r="O7" s="115">
        <f>IF(COUNTIF(AF23:AF32,TRUE)=0,"",COUNTIF(AF23:AF32,TRUE))</f>
      </c>
      <c r="P7" s="261">
        <f aca="true" t="shared" si="1" ref="P7:P16">SUM(J7:O7)</f>
        <v>0</v>
      </c>
      <c r="Q7" s="262"/>
      <c r="R7" s="72" t="s">
        <v>21</v>
      </c>
      <c r="S7" s="107"/>
      <c r="T7" s="107"/>
      <c r="U7" s="107"/>
      <c r="V7" s="107"/>
      <c r="W7" s="107"/>
      <c r="X7" s="116"/>
      <c r="Y7" s="71">
        <f>SUM(S7:X7)</f>
        <v>0</v>
      </c>
      <c r="Z7" s="153"/>
    </row>
    <row r="8" spans="1:26" ht="18" customHeight="1">
      <c r="A8" s="72" t="s">
        <v>2</v>
      </c>
      <c r="B8" s="107"/>
      <c r="C8" s="107"/>
      <c r="D8" s="107"/>
      <c r="E8" s="107"/>
      <c r="F8" s="107"/>
      <c r="G8" s="107"/>
      <c r="H8" s="70">
        <f t="shared" si="0"/>
        <v>0</v>
      </c>
      <c r="I8" s="72" t="s">
        <v>7</v>
      </c>
      <c r="J8" s="107"/>
      <c r="K8" s="107"/>
      <c r="L8" s="107"/>
      <c r="M8" s="107"/>
      <c r="N8" s="107"/>
      <c r="O8" s="107"/>
      <c r="P8" s="261">
        <f t="shared" si="1"/>
        <v>0</v>
      </c>
      <c r="Q8" s="262"/>
      <c r="R8" s="72" t="s">
        <v>22</v>
      </c>
      <c r="S8" s="107"/>
      <c r="T8" s="107"/>
      <c r="U8" s="107"/>
      <c r="V8" s="107"/>
      <c r="W8" s="107"/>
      <c r="X8" s="116"/>
      <c r="Y8" s="71">
        <f aca="true" t="shared" si="2" ref="Y8:Y15">SUM(S8:X8)</f>
        <v>0</v>
      </c>
      <c r="Z8" s="153"/>
    </row>
    <row r="9" spans="1:26" ht="18" customHeight="1">
      <c r="A9" s="72" t="s">
        <v>3</v>
      </c>
      <c r="B9" s="107"/>
      <c r="C9" s="107"/>
      <c r="D9" s="107"/>
      <c r="E9" s="107"/>
      <c r="F9" s="107"/>
      <c r="G9" s="107"/>
      <c r="H9" s="70">
        <f t="shared" si="0"/>
        <v>0</v>
      </c>
      <c r="I9" s="72" t="s">
        <v>8</v>
      </c>
      <c r="J9" s="107"/>
      <c r="K9" s="107"/>
      <c r="L9" s="107"/>
      <c r="M9" s="107"/>
      <c r="N9" s="107"/>
      <c r="O9" s="107"/>
      <c r="P9" s="261">
        <f t="shared" si="1"/>
        <v>0</v>
      </c>
      <c r="Q9" s="262"/>
      <c r="R9" s="72" t="s">
        <v>23</v>
      </c>
      <c r="S9" s="107"/>
      <c r="T9" s="107"/>
      <c r="U9" s="107"/>
      <c r="V9" s="107"/>
      <c r="W9" s="107"/>
      <c r="X9" s="116"/>
      <c r="Y9" s="71">
        <f t="shared" si="2"/>
        <v>0</v>
      </c>
      <c r="Z9" s="153"/>
    </row>
    <row r="10" spans="1:26" ht="18" customHeight="1">
      <c r="A10" s="72" t="s">
        <v>4</v>
      </c>
      <c r="B10" s="107"/>
      <c r="C10" s="107"/>
      <c r="D10" s="107"/>
      <c r="E10" s="107"/>
      <c r="F10" s="107"/>
      <c r="G10" s="107"/>
      <c r="H10" s="70">
        <f t="shared" si="0"/>
        <v>0</v>
      </c>
      <c r="I10" s="72" t="s">
        <v>9</v>
      </c>
      <c r="J10" s="107"/>
      <c r="K10" s="107"/>
      <c r="L10" s="107"/>
      <c r="M10" s="107"/>
      <c r="N10" s="107"/>
      <c r="O10" s="107"/>
      <c r="P10" s="261">
        <f t="shared" si="1"/>
        <v>0</v>
      </c>
      <c r="Q10" s="262"/>
      <c r="R10" s="72" t="s">
        <v>24</v>
      </c>
      <c r="S10" s="115">
        <f>IF(COUNTIF(AS34:AS53,TRUE)=0,"",COUNTIF(AS34:AS53,TRUE))</f>
      </c>
      <c r="T10" s="107"/>
      <c r="U10" s="107"/>
      <c r="V10" s="107"/>
      <c r="W10" s="107"/>
      <c r="X10" s="116"/>
      <c r="Y10" s="71">
        <f t="shared" si="2"/>
        <v>0</v>
      </c>
      <c r="Z10" s="153"/>
    </row>
    <row r="11" spans="1:26" ht="18" customHeight="1">
      <c r="A11" s="72" t="s">
        <v>5</v>
      </c>
      <c r="B11" s="107"/>
      <c r="C11" s="107"/>
      <c r="D11" s="107"/>
      <c r="E11" s="107"/>
      <c r="F11" s="107"/>
      <c r="G11" s="107"/>
      <c r="H11" s="70">
        <f t="shared" si="0"/>
        <v>0</v>
      </c>
      <c r="I11" s="72" t="s">
        <v>10</v>
      </c>
      <c r="J11" s="107"/>
      <c r="K11" s="107"/>
      <c r="L11" s="107"/>
      <c r="M11" s="107"/>
      <c r="N11" s="107"/>
      <c r="O11" s="107"/>
      <c r="P11" s="261">
        <f t="shared" si="1"/>
        <v>0</v>
      </c>
      <c r="Q11" s="262"/>
      <c r="R11" s="72" t="s">
        <v>25</v>
      </c>
      <c r="S11" s="107"/>
      <c r="T11" s="107"/>
      <c r="U11" s="107"/>
      <c r="V11" s="107"/>
      <c r="W11" s="107"/>
      <c r="X11" s="116"/>
      <c r="Y11" s="71">
        <f t="shared" si="2"/>
        <v>0</v>
      </c>
      <c r="Z11" s="153"/>
    </row>
    <row r="12" spans="1:26" ht="18" customHeight="1">
      <c r="A12" s="72" t="s">
        <v>11</v>
      </c>
      <c r="B12" s="105">
        <f>IF(COUNTIF(AA34:AA53,TRUE)=0,"",COUNTIF(AA34:AA53,TRUE))</f>
      </c>
      <c r="C12" s="105">
        <f>IF((COUNTIF(AC34:AC53,TRUE)+COUNTIF(AE34:AE53,TRUE))=0,"",COUNTIF(AC34:AC53,TRUE)+COUNTIF(AE34:AE53,TRUE))</f>
      </c>
      <c r="D12" s="107"/>
      <c r="E12" s="107"/>
      <c r="F12" s="107"/>
      <c r="G12" s="107"/>
      <c r="H12" s="70">
        <f t="shared" si="0"/>
        <v>0</v>
      </c>
      <c r="I12" s="72" t="s">
        <v>16</v>
      </c>
      <c r="J12" s="115">
        <f>IF(COUNTIF(AG34:AG53,TRUE)=0,"",COUNTIF(AG34:AG53,TRUE))</f>
      </c>
      <c r="K12" s="115">
        <f>IF((COUNTIF(AI34:AI53,TRUE)+COUNTIF(AK34:AK53,TRUE))=0,"",COUNTIF(AI34:AI53,TRUE)+COUNTIF(AK34:AK53,TRUE))</f>
      </c>
      <c r="L12" s="107"/>
      <c r="M12" s="107"/>
      <c r="N12" s="107"/>
      <c r="O12" s="107"/>
      <c r="P12" s="261">
        <f t="shared" si="1"/>
        <v>0</v>
      </c>
      <c r="Q12" s="262"/>
      <c r="R12" s="72" t="s">
        <v>26</v>
      </c>
      <c r="S12" s="107"/>
      <c r="T12" s="107"/>
      <c r="U12" s="107"/>
      <c r="V12" s="107"/>
      <c r="W12" s="107"/>
      <c r="X12" s="116"/>
      <c r="Y12" s="71">
        <f t="shared" si="2"/>
        <v>0</v>
      </c>
      <c r="Z12" s="153"/>
    </row>
    <row r="13" spans="1:26" ht="18" customHeight="1">
      <c r="A13" s="72" t="s">
        <v>12</v>
      </c>
      <c r="B13" s="107"/>
      <c r="C13" s="107"/>
      <c r="D13" s="107"/>
      <c r="E13" s="107"/>
      <c r="F13" s="107"/>
      <c r="G13" s="107"/>
      <c r="H13" s="70">
        <f t="shared" si="0"/>
        <v>0</v>
      </c>
      <c r="I13" s="72" t="s">
        <v>17</v>
      </c>
      <c r="J13" s="115">
        <f>IF(COUNTIF(AH34:AH53,TRUE)=0,"",COUNTIF(AH34:AH53,TRUE))</f>
      </c>
      <c r="K13" s="107"/>
      <c r="L13" s="115">
        <f>IF(COUNTIF(AJ34:AJ53,TRUE)=0,"",COUNTIF(AJ34:AJ53,TRUE))</f>
      </c>
      <c r="M13" s="115">
        <f>IF(COUNTIF(AL34:AL53,TRUE)=0,"",COUNTIF(AL34:AL53,TRUE))</f>
      </c>
      <c r="N13" s="107"/>
      <c r="O13" s="107"/>
      <c r="P13" s="261">
        <f t="shared" si="1"/>
        <v>0</v>
      </c>
      <c r="Q13" s="262"/>
      <c r="R13" s="72" t="s">
        <v>175</v>
      </c>
      <c r="S13" s="115">
        <f>IF(COUNTIF(AM34:AM53,TRUE)=0,"",COUNTIF(AM34:AM53,TRUE))</f>
      </c>
      <c r="T13" s="115">
        <f>IF((COUNTIF(AN34:AN53,TRUE)+COUNTIF(AO34:AO53,TRUE))=0,"",COUNTIF(AN34:AN53,TRUE)+COUNTIF(AO34:AO53,TRUE))</f>
      </c>
      <c r="U13" s="107"/>
      <c r="V13" s="107"/>
      <c r="W13" s="107"/>
      <c r="X13" s="116"/>
      <c r="Y13" s="71">
        <f t="shared" si="2"/>
        <v>0</v>
      </c>
      <c r="Z13" s="153"/>
    </row>
    <row r="14" spans="1:26" ht="18" customHeight="1">
      <c r="A14" s="72" t="s">
        <v>13</v>
      </c>
      <c r="B14" s="105">
        <f>IF(COUNTIF(AB34:AB53,TRUE)=0,"",COUNTIF(AB34:AB53,TRUE))</f>
      </c>
      <c r="C14" s="107"/>
      <c r="D14" s="105">
        <f>IF(COUNTIF(AD34:AD53,TRUE)=0,"",COUNTIF(AD34:AD53,TRUE))</f>
      </c>
      <c r="E14" s="105">
        <f>IF(COUNTIF(AF34:AF53,TRUE)=0,"",COUNTIF(AF34:AF53,TRUE))</f>
      </c>
      <c r="F14" s="107"/>
      <c r="G14" s="107"/>
      <c r="H14" s="70">
        <f t="shared" si="0"/>
        <v>0</v>
      </c>
      <c r="I14" s="72" t="s">
        <v>18</v>
      </c>
      <c r="J14" s="107"/>
      <c r="K14" s="107"/>
      <c r="L14" s="107"/>
      <c r="M14" s="107"/>
      <c r="N14" s="107"/>
      <c r="O14" s="107"/>
      <c r="P14" s="261">
        <f t="shared" si="1"/>
        <v>0</v>
      </c>
      <c r="Q14" s="262"/>
      <c r="R14" s="72" t="s">
        <v>176</v>
      </c>
      <c r="S14" s="115">
        <f>IF(COUNTIF(AP34:AP53,TRUE)=0,"",COUNTIF(AP34:AP53,TRUE))</f>
      </c>
      <c r="T14" s="107"/>
      <c r="U14" s="115">
        <f>IF(COUNTIF(AQ34:AQ53,TRUE)=0,"",COUNTIF(AQ34:AQ53,TRUE))</f>
      </c>
      <c r="V14" s="115">
        <f>IF(COUNTIF(AR34:AR53,TRUE)=0,"",COUNTIF(AR34:AR53,TRUE))</f>
      </c>
      <c r="W14" s="107"/>
      <c r="X14" s="116"/>
      <c r="Y14" s="71">
        <f t="shared" si="2"/>
        <v>0</v>
      </c>
      <c r="Z14" s="153"/>
    </row>
    <row r="15" spans="1:26" ht="18" customHeight="1">
      <c r="A15" s="69" t="s">
        <v>14</v>
      </c>
      <c r="B15" s="107"/>
      <c r="C15" s="107"/>
      <c r="D15" s="107"/>
      <c r="E15" s="107"/>
      <c r="F15" s="107"/>
      <c r="G15" s="107"/>
      <c r="H15" s="71">
        <f t="shared" si="0"/>
        <v>0</v>
      </c>
      <c r="I15" s="69" t="s">
        <v>19</v>
      </c>
      <c r="J15" s="107"/>
      <c r="K15" s="107"/>
      <c r="L15" s="107"/>
      <c r="M15" s="107"/>
      <c r="N15" s="107"/>
      <c r="O15" s="107"/>
      <c r="P15" s="261">
        <f t="shared" si="1"/>
        <v>0</v>
      </c>
      <c r="Q15" s="262"/>
      <c r="R15" s="96" t="s">
        <v>27</v>
      </c>
      <c r="S15" s="107"/>
      <c r="T15" s="107"/>
      <c r="U15" s="107"/>
      <c r="V15" s="107"/>
      <c r="W15" s="107"/>
      <c r="X15" s="116"/>
      <c r="Y15" s="71">
        <f t="shared" si="2"/>
        <v>0</v>
      </c>
      <c r="Z15" s="153"/>
    </row>
    <row r="16" spans="1:26" ht="18" customHeight="1" thickBot="1">
      <c r="A16" s="73" t="s">
        <v>15</v>
      </c>
      <c r="B16" s="112"/>
      <c r="C16" s="112"/>
      <c r="D16" s="112"/>
      <c r="E16" s="112"/>
      <c r="F16" s="112"/>
      <c r="G16" s="112"/>
      <c r="H16" s="74">
        <f t="shared" si="0"/>
        <v>0</v>
      </c>
      <c r="I16" s="73" t="s">
        <v>20</v>
      </c>
      <c r="J16" s="112"/>
      <c r="K16" s="112"/>
      <c r="L16" s="112"/>
      <c r="M16" s="112"/>
      <c r="N16" s="112"/>
      <c r="O16" s="112"/>
      <c r="P16" s="263">
        <f t="shared" si="1"/>
        <v>0</v>
      </c>
      <c r="Q16" s="264"/>
      <c r="R16" s="75" t="s">
        <v>28</v>
      </c>
      <c r="S16" s="112"/>
      <c r="T16" s="112"/>
      <c r="U16" s="112"/>
      <c r="V16" s="112"/>
      <c r="W16" s="112"/>
      <c r="X16" s="117"/>
      <c r="Y16" s="76">
        <f>SUM(S16:X16)</f>
        <v>0</v>
      </c>
      <c r="Z16" s="153"/>
    </row>
    <row r="17" spans="1:28" ht="18" customHeight="1" thickTop="1">
      <c r="A17" s="213" t="s">
        <v>177</v>
      </c>
      <c r="B17" s="204"/>
      <c r="C17" s="265" t="s">
        <v>34</v>
      </c>
      <c r="D17" s="218"/>
      <c r="E17" s="77">
        <f>SUM(B7:B11,J7:J11)</f>
        <v>0</v>
      </c>
      <c r="F17" s="265" t="s">
        <v>35</v>
      </c>
      <c r="G17" s="218"/>
      <c r="H17" s="78">
        <f>SUM(C7:C11)+SUM(K7:K11)</f>
        <v>0</v>
      </c>
      <c r="I17" s="265" t="s">
        <v>36</v>
      </c>
      <c r="J17" s="218"/>
      <c r="K17" s="78">
        <f>SUM(D7:D11,L7:L11)</f>
        <v>0</v>
      </c>
      <c r="L17" s="265" t="s">
        <v>178</v>
      </c>
      <c r="M17" s="218"/>
      <c r="N17" s="78">
        <f>SUM(E7:E11,M7:M11)</f>
        <v>0</v>
      </c>
      <c r="O17" s="265" t="s">
        <v>37</v>
      </c>
      <c r="P17" s="266"/>
      <c r="Q17" s="267"/>
      <c r="R17" s="78">
        <f>SUM(F7:F11,N7:N11)</f>
        <v>0</v>
      </c>
      <c r="S17" s="275" t="s">
        <v>179</v>
      </c>
      <c r="T17" s="276"/>
      <c r="U17" s="78">
        <f>SUM(G7:G11,O7:O11)</f>
        <v>0</v>
      </c>
      <c r="V17" s="277" t="s">
        <v>42</v>
      </c>
      <c r="W17" s="257"/>
      <c r="X17" s="278">
        <f>E17+H17+K17+N17+R17+U17</f>
        <v>0</v>
      </c>
      <c r="Y17" s="279"/>
      <c r="Z17" s="154"/>
      <c r="AB17" s="60">
        <f>COUNTA(A23:C32)</f>
        <v>0</v>
      </c>
    </row>
    <row r="18" spans="1:28" ht="18" customHeight="1">
      <c r="A18" s="215" t="s">
        <v>180</v>
      </c>
      <c r="B18" s="172"/>
      <c r="C18" s="258" t="s">
        <v>34</v>
      </c>
      <c r="D18" s="172"/>
      <c r="E18" s="79">
        <f>SUM(B12:B16,J12:J16,S10,S13:S14)</f>
        <v>0</v>
      </c>
      <c r="F18" s="258" t="s">
        <v>35</v>
      </c>
      <c r="G18" s="172"/>
      <c r="H18" s="79">
        <f>SUM(C12:C16,K12:K16,T13)</f>
        <v>0</v>
      </c>
      <c r="I18" s="258" t="s">
        <v>36</v>
      </c>
      <c r="J18" s="172"/>
      <c r="K18" s="79">
        <f>SUM(D12:D16,L12:L16,U14)</f>
        <v>0</v>
      </c>
      <c r="L18" s="258" t="s">
        <v>178</v>
      </c>
      <c r="M18" s="172"/>
      <c r="N18" s="79">
        <f>SUM(E12:E16,M12:M16,V13:V14)</f>
        <v>0</v>
      </c>
      <c r="O18" s="258" t="s">
        <v>181</v>
      </c>
      <c r="P18" s="259"/>
      <c r="Q18" s="260"/>
      <c r="R18" s="79">
        <f>SUM(F12:F16,N12:N16)</f>
        <v>0</v>
      </c>
      <c r="S18" s="280" t="s">
        <v>182</v>
      </c>
      <c r="T18" s="281"/>
      <c r="U18" s="79">
        <f>SUM(G12:G16,O12:O16)</f>
        <v>0</v>
      </c>
      <c r="V18" s="282" t="s">
        <v>42</v>
      </c>
      <c r="W18" s="178"/>
      <c r="X18" s="283">
        <f>E18+H18+K18+N18+R18+U18</f>
        <v>0</v>
      </c>
      <c r="Y18" s="284"/>
      <c r="Z18" s="154"/>
      <c r="AB18" s="60">
        <f>(COUNTA(A34:C53))/2</f>
        <v>0</v>
      </c>
    </row>
    <row r="19" spans="1:26" ht="18" customHeight="1">
      <c r="A19" s="215" t="s">
        <v>33</v>
      </c>
      <c r="B19" s="172"/>
      <c r="C19" s="258" t="s">
        <v>43</v>
      </c>
      <c r="D19" s="172"/>
      <c r="E19" s="80">
        <f>(E17+E18)*3000</f>
        <v>0</v>
      </c>
      <c r="F19" s="258" t="s">
        <v>44</v>
      </c>
      <c r="G19" s="172"/>
      <c r="H19" s="81">
        <f>(H17+H18)*2000</f>
        <v>0</v>
      </c>
      <c r="I19" s="258" t="s">
        <v>45</v>
      </c>
      <c r="J19" s="172"/>
      <c r="K19" s="81">
        <f>(K17+K18)*1500</f>
        <v>0</v>
      </c>
      <c r="L19" s="258" t="s">
        <v>183</v>
      </c>
      <c r="M19" s="172"/>
      <c r="N19" s="81">
        <f>(N17+N18)*1200</f>
        <v>0</v>
      </c>
      <c r="O19" s="258" t="s">
        <v>184</v>
      </c>
      <c r="P19" s="259"/>
      <c r="Q19" s="260"/>
      <c r="R19" s="81">
        <f>(R17+R18)*1000</f>
        <v>0</v>
      </c>
      <c r="S19" s="285" t="s">
        <v>185</v>
      </c>
      <c r="T19" s="281"/>
      <c r="U19" s="81">
        <f>(U17+U18)*800</f>
        <v>0</v>
      </c>
      <c r="V19" s="282" t="s">
        <v>33</v>
      </c>
      <c r="W19" s="178"/>
      <c r="X19" s="286">
        <f>E19+H19+K19+N19+R19+U19</f>
        <v>0</v>
      </c>
      <c r="Y19" s="284"/>
      <c r="Z19" s="154"/>
    </row>
    <row r="20" spans="1:26" s="83" customFormat="1" ht="20.25" customHeight="1">
      <c r="A20" s="82" t="s">
        <v>46</v>
      </c>
      <c r="B20" s="82"/>
      <c r="C20" s="82"/>
      <c r="D20" s="82"/>
      <c r="E20" s="82"/>
      <c r="F20" s="82"/>
      <c r="G20" s="82"/>
      <c r="H20" s="82" t="s">
        <v>238</v>
      </c>
      <c r="I20" s="82" t="s">
        <v>239</v>
      </c>
      <c r="J20" s="82"/>
      <c r="K20" s="82"/>
      <c r="L20" s="82"/>
      <c r="N20" s="82"/>
      <c r="O20" s="82" t="s">
        <v>232</v>
      </c>
      <c r="P20" s="82"/>
      <c r="Q20" s="82"/>
      <c r="X20" s="84" t="s">
        <v>257</v>
      </c>
      <c r="Y20" s="58" t="str">
        <f>IF(X17+X18-(COUNTA(A23:B32)+COUNTA(A34:B53)/2)=0,"○",X17+X18-(COUNTA(A23:B32)+COUNTA(A34:B53)/2))</f>
        <v>○</v>
      </c>
      <c r="Z20" s="152"/>
    </row>
    <row r="21" spans="1:18" ht="14.25" thickBot="1">
      <c r="A21" s="85"/>
      <c r="B21" s="86"/>
      <c r="C21" s="85" t="s">
        <v>186</v>
      </c>
      <c r="D21" s="85"/>
      <c r="E21" s="85"/>
      <c r="F21" s="86"/>
      <c r="G21" s="86"/>
      <c r="H21" s="86"/>
      <c r="I21" s="86"/>
      <c r="J21" s="86"/>
      <c r="K21" s="86"/>
      <c r="L21" s="86"/>
      <c r="N21" s="86"/>
      <c r="O21" s="86"/>
      <c r="R21" s="85" t="s">
        <v>186</v>
      </c>
    </row>
    <row r="22" spans="1:35" ht="14.25" thickTop="1">
      <c r="A22" s="206" t="s">
        <v>49</v>
      </c>
      <c r="B22" s="287"/>
      <c r="C22" s="207"/>
      <c r="D22" s="52" t="s">
        <v>276</v>
      </c>
      <c r="E22" s="51" t="s">
        <v>187</v>
      </c>
      <c r="F22" s="208" t="s">
        <v>50</v>
      </c>
      <c r="G22" s="287"/>
      <c r="H22" s="207"/>
      <c r="I22" s="208" t="s">
        <v>188</v>
      </c>
      <c r="J22" s="287"/>
      <c r="K22" s="207"/>
      <c r="L22" s="51" t="s">
        <v>52</v>
      </c>
      <c r="M22" s="53" t="s">
        <v>189</v>
      </c>
      <c r="N22" s="180" t="s">
        <v>49</v>
      </c>
      <c r="O22" s="171"/>
      <c r="P22" s="172"/>
      <c r="Q22" s="142"/>
      <c r="R22" s="170" t="s">
        <v>50</v>
      </c>
      <c r="S22" s="171"/>
      <c r="T22" s="172"/>
      <c r="U22" s="170" t="s">
        <v>188</v>
      </c>
      <c r="V22" s="171"/>
      <c r="W22" s="172"/>
      <c r="X22" s="58" t="s">
        <v>52</v>
      </c>
      <c r="Y22" s="58" t="s">
        <v>189</v>
      </c>
      <c r="Z22" s="152" t="s">
        <v>259</v>
      </c>
      <c r="AA22" s="87" t="s">
        <v>190</v>
      </c>
      <c r="AB22" s="60" t="s">
        <v>191</v>
      </c>
      <c r="AC22" s="60" t="s">
        <v>192</v>
      </c>
      <c r="AD22" s="60" t="s">
        <v>193</v>
      </c>
      <c r="AE22" s="60" t="s">
        <v>272</v>
      </c>
      <c r="AF22" s="60" t="s">
        <v>273</v>
      </c>
      <c r="AI22" s="60" t="s">
        <v>194</v>
      </c>
    </row>
    <row r="23" spans="1:44" ht="30" customHeight="1">
      <c r="A23" s="288"/>
      <c r="B23" s="289"/>
      <c r="C23" s="289"/>
      <c r="D23" s="119"/>
      <c r="E23" s="158"/>
      <c r="F23" s="290"/>
      <c r="G23" s="290"/>
      <c r="H23" s="290"/>
      <c r="I23" s="291"/>
      <c r="J23" s="291"/>
      <c r="K23" s="291"/>
      <c r="L23" s="88"/>
      <c r="M23" s="122"/>
      <c r="N23" s="292">
        <f>IF(A23="","",A23)</f>
      </c>
      <c r="O23" s="289"/>
      <c r="P23" s="289"/>
      <c r="Q23" s="150"/>
      <c r="R23" s="293">
        <f>IF(F23="","",F23)</f>
      </c>
      <c r="S23" s="294"/>
      <c r="T23" s="295"/>
      <c r="U23" s="296">
        <f>IF(I23="","",I23)</f>
      </c>
      <c r="V23" s="297"/>
      <c r="W23" s="298"/>
      <c r="X23" s="88">
        <f>IF(L23="","",L23)</f>
      </c>
      <c r="Y23" s="88">
        <f>IF(M23="","",M23)</f>
      </c>
      <c r="Z23" s="155" t="b">
        <f>OR($E23="高校",$E23="中学以下")</f>
        <v>0</v>
      </c>
      <c r="AA23" s="60" t="b">
        <f>AND($D23="男",$E23="一般",$I23="男子シングルス",$L23="")</f>
        <v>0</v>
      </c>
      <c r="AB23" s="60" t="b">
        <f>AND($D23="女",$E23="一般",$I23="女子シングルス",$L23="")</f>
        <v>0</v>
      </c>
      <c r="AC23" s="60" t="b">
        <f>AND($D23="男",$E23="高校",$I23="男子シングルス",$L23="")</f>
        <v>0</v>
      </c>
      <c r="AD23" s="60" t="b">
        <f>AND($D23="女",$E23="高校",$I23="女子シングルス",$L23="")</f>
        <v>0</v>
      </c>
      <c r="AE23" s="60" t="b">
        <f>AND($D23="男",$E23="中学以下",$I23="男子シングルス",$L23="")</f>
        <v>0</v>
      </c>
      <c r="AF23" s="60" t="b">
        <f>AND($D23="女",$E23="中学以下",$I23="女子シングルス",$L23="")</f>
        <v>0</v>
      </c>
      <c r="AI23" s="56"/>
      <c r="AJ23" s="56" t="s">
        <v>195</v>
      </c>
      <c r="AM23" s="60" t="s">
        <v>187</v>
      </c>
      <c r="AP23" s="60" t="s">
        <v>196</v>
      </c>
      <c r="AR23" s="60" t="s">
        <v>240</v>
      </c>
    </row>
    <row r="24" spans="1:47" ht="30" customHeight="1">
      <c r="A24" s="288"/>
      <c r="B24" s="289"/>
      <c r="C24" s="289"/>
      <c r="D24" s="119"/>
      <c r="E24" s="158"/>
      <c r="F24" s="290"/>
      <c r="G24" s="290"/>
      <c r="H24" s="290"/>
      <c r="I24" s="291"/>
      <c r="J24" s="291"/>
      <c r="K24" s="291"/>
      <c r="L24" s="88"/>
      <c r="M24" s="122"/>
      <c r="N24" s="292">
        <f aca="true" t="shared" si="3" ref="N24:N32">IF(A24="","",A24)</f>
      </c>
      <c r="O24" s="289"/>
      <c r="P24" s="289"/>
      <c r="Q24" s="150"/>
      <c r="R24" s="293">
        <f aca="true" t="shared" si="4" ref="R24:R32">IF(F24="","",F24)</f>
      </c>
      <c r="S24" s="294"/>
      <c r="T24" s="295"/>
      <c r="U24" s="296">
        <f aca="true" t="shared" si="5" ref="U24:U31">IF(I24="","",I24)</f>
      </c>
      <c r="V24" s="297"/>
      <c r="W24" s="298"/>
      <c r="X24" s="88">
        <f aca="true" t="shared" si="6" ref="X24:Y32">IF(L24="","",L24)</f>
      </c>
      <c r="Y24" s="88">
        <f t="shared" si="6"/>
      </c>
      <c r="Z24" s="155" t="b">
        <f aca="true" t="shared" si="7" ref="Z24:Z53">OR($E24="高校",$E24="中学以下")</f>
        <v>0</v>
      </c>
      <c r="AA24" s="169" t="b">
        <f aca="true" t="shared" si="8" ref="AA24:AA32">AND($D24="男",$E24="一般",$I24="男子シングルス",$L24="")</f>
        <v>0</v>
      </c>
      <c r="AB24" s="169" t="b">
        <f aca="true" t="shared" si="9" ref="AB24:AB32">AND($D24="女",$E24="一般",$I24="女子シングルス",$L24="")</f>
        <v>0</v>
      </c>
      <c r="AC24" s="169" t="b">
        <f aca="true" t="shared" si="10" ref="AC24:AC32">AND($D24="男",$E24="高校",$I24="男子シングルス",$L24="")</f>
        <v>0</v>
      </c>
      <c r="AD24" s="169" t="b">
        <f aca="true" t="shared" si="11" ref="AD24:AD32">AND($D24="女",$E24="高校",$I24="女子シングルス",$L24="")</f>
        <v>0</v>
      </c>
      <c r="AE24" s="169" t="b">
        <f aca="true" t="shared" si="12" ref="AE24:AE32">AND($D24="男",$E24="中学以下",$I24="男子シングルス",$L24="")</f>
        <v>0</v>
      </c>
      <c r="AF24" s="169" t="b">
        <f aca="true" t="shared" si="13" ref="AF24:AF32">AND($D24="女",$E24="中学以下",$I24="女子シングルス",$L24="")</f>
        <v>0</v>
      </c>
      <c r="AI24" s="56">
        <v>1</v>
      </c>
      <c r="AJ24" s="56" t="s">
        <v>197</v>
      </c>
      <c r="AL24" s="60">
        <v>1</v>
      </c>
      <c r="AM24" s="60" t="s">
        <v>235</v>
      </c>
      <c r="AO24" s="60">
        <v>1</v>
      </c>
      <c r="AP24" s="60" t="s">
        <v>233</v>
      </c>
      <c r="AR24" s="60" t="s">
        <v>241</v>
      </c>
      <c r="AU24" s="60" t="s">
        <v>243</v>
      </c>
    </row>
    <row r="25" spans="1:47" ht="30" customHeight="1">
      <c r="A25" s="288"/>
      <c r="B25" s="289"/>
      <c r="C25" s="289"/>
      <c r="D25" s="119"/>
      <c r="E25" s="158"/>
      <c r="F25" s="290"/>
      <c r="G25" s="290"/>
      <c r="H25" s="290"/>
      <c r="I25" s="291"/>
      <c r="J25" s="291"/>
      <c r="K25" s="291"/>
      <c r="L25" s="88"/>
      <c r="M25" s="122"/>
      <c r="N25" s="292">
        <f t="shared" si="3"/>
      </c>
      <c r="O25" s="289"/>
      <c r="P25" s="289"/>
      <c r="Q25" s="150"/>
      <c r="R25" s="293">
        <f t="shared" si="4"/>
      </c>
      <c r="S25" s="294"/>
      <c r="T25" s="295"/>
      <c r="U25" s="296">
        <f t="shared" si="5"/>
      </c>
      <c r="V25" s="297"/>
      <c r="W25" s="298"/>
      <c r="X25" s="88">
        <f t="shared" si="6"/>
      </c>
      <c r="Y25" s="88">
        <f t="shared" si="6"/>
      </c>
      <c r="Z25" s="155" t="b">
        <f t="shared" si="7"/>
        <v>0</v>
      </c>
      <c r="AA25" s="169" t="b">
        <f t="shared" si="8"/>
        <v>0</v>
      </c>
      <c r="AB25" s="169" t="b">
        <f t="shared" si="9"/>
        <v>0</v>
      </c>
      <c r="AC25" s="169" t="b">
        <f t="shared" si="10"/>
        <v>0</v>
      </c>
      <c r="AD25" s="169" t="b">
        <f t="shared" si="11"/>
        <v>0</v>
      </c>
      <c r="AE25" s="169" t="b">
        <f t="shared" si="12"/>
        <v>0</v>
      </c>
      <c r="AF25" s="169" t="b">
        <f t="shared" si="13"/>
        <v>0</v>
      </c>
      <c r="AI25" s="56">
        <v>2</v>
      </c>
      <c r="AJ25" s="56" t="s">
        <v>198</v>
      </c>
      <c r="AL25" s="60">
        <v>2</v>
      </c>
      <c r="AM25" s="60" t="s">
        <v>236</v>
      </c>
      <c r="AO25" s="60">
        <v>2</v>
      </c>
      <c r="AP25" s="60" t="s">
        <v>234</v>
      </c>
      <c r="AR25" s="60" t="s">
        <v>242</v>
      </c>
      <c r="AU25" s="60" t="s">
        <v>244</v>
      </c>
    </row>
    <row r="26" spans="1:47" ht="30" customHeight="1">
      <c r="A26" s="288"/>
      <c r="B26" s="289"/>
      <c r="C26" s="289"/>
      <c r="D26" s="119"/>
      <c r="E26" s="158"/>
      <c r="F26" s="290"/>
      <c r="G26" s="290"/>
      <c r="H26" s="290"/>
      <c r="I26" s="291"/>
      <c r="J26" s="291"/>
      <c r="K26" s="291"/>
      <c r="L26" s="88"/>
      <c r="M26" s="122"/>
      <c r="N26" s="292">
        <f t="shared" si="3"/>
      </c>
      <c r="O26" s="289"/>
      <c r="P26" s="289"/>
      <c r="Q26" s="150"/>
      <c r="R26" s="293">
        <f t="shared" si="4"/>
      </c>
      <c r="S26" s="294"/>
      <c r="T26" s="295"/>
      <c r="U26" s="296">
        <f t="shared" si="5"/>
      </c>
      <c r="V26" s="297"/>
      <c r="W26" s="298"/>
      <c r="X26" s="88">
        <f t="shared" si="6"/>
      </c>
      <c r="Y26" s="88">
        <f t="shared" si="6"/>
      </c>
      <c r="Z26" s="155" t="b">
        <f t="shared" si="7"/>
        <v>0</v>
      </c>
      <c r="AA26" s="169" t="b">
        <f t="shared" si="8"/>
        <v>0</v>
      </c>
      <c r="AB26" s="169" t="b">
        <f t="shared" si="9"/>
        <v>0</v>
      </c>
      <c r="AC26" s="169" t="b">
        <f t="shared" si="10"/>
        <v>0</v>
      </c>
      <c r="AD26" s="169" t="b">
        <f t="shared" si="11"/>
        <v>0</v>
      </c>
      <c r="AE26" s="169" t="b">
        <f t="shared" si="12"/>
        <v>0</v>
      </c>
      <c r="AF26" s="169" t="b">
        <f t="shared" si="13"/>
        <v>0</v>
      </c>
      <c r="AI26" s="56">
        <v>3</v>
      </c>
      <c r="AJ26" s="56" t="s">
        <v>199</v>
      </c>
      <c r="AL26" s="60">
        <v>3</v>
      </c>
      <c r="AM26" s="60" t="s">
        <v>237</v>
      </c>
      <c r="AU26" s="60" t="s">
        <v>245</v>
      </c>
    </row>
    <row r="27" spans="1:47" ht="30" customHeight="1">
      <c r="A27" s="288"/>
      <c r="B27" s="289"/>
      <c r="C27" s="289"/>
      <c r="D27" s="119"/>
      <c r="E27" s="158"/>
      <c r="F27" s="290"/>
      <c r="G27" s="290"/>
      <c r="H27" s="290"/>
      <c r="I27" s="291"/>
      <c r="J27" s="291"/>
      <c r="K27" s="291"/>
      <c r="L27" s="88"/>
      <c r="M27" s="122"/>
      <c r="N27" s="292">
        <f t="shared" si="3"/>
      </c>
      <c r="O27" s="289"/>
      <c r="P27" s="289"/>
      <c r="Q27" s="150"/>
      <c r="R27" s="293">
        <f t="shared" si="4"/>
      </c>
      <c r="S27" s="294"/>
      <c r="T27" s="295"/>
      <c r="U27" s="296">
        <f t="shared" si="5"/>
      </c>
      <c r="V27" s="297"/>
      <c r="W27" s="298"/>
      <c r="X27" s="88">
        <f t="shared" si="6"/>
      </c>
      <c r="Y27" s="88">
        <f t="shared" si="6"/>
      </c>
      <c r="Z27" s="155" t="b">
        <f t="shared" si="7"/>
        <v>0</v>
      </c>
      <c r="AA27" s="169" t="b">
        <f t="shared" si="8"/>
        <v>0</v>
      </c>
      <c r="AB27" s="169" t="b">
        <f t="shared" si="9"/>
        <v>0</v>
      </c>
      <c r="AC27" s="169" t="b">
        <f t="shared" si="10"/>
        <v>0</v>
      </c>
      <c r="AD27" s="169" t="b">
        <f t="shared" si="11"/>
        <v>0</v>
      </c>
      <c r="AE27" s="169" t="b">
        <f t="shared" si="12"/>
        <v>0</v>
      </c>
      <c r="AF27" s="169" t="b">
        <f t="shared" si="13"/>
        <v>0</v>
      </c>
      <c r="AI27" s="56">
        <v>4</v>
      </c>
      <c r="AJ27" s="56" t="s">
        <v>200</v>
      </c>
      <c r="AU27" s="60" t="s">
        <v>246</v>
      </c>
    </row>
    <row r="28" spans="1:36" ht="30" customHeight="1">
      <c r="A28" s="288"/>
      <c r="B28" s="289"/>
      <c r="C28" s="289"/>
      <c r="D28" s="119"/>
      <c r="E28" s="158"/>
      <c r="F28" s="290"/>
      <c r="G28" s="290"/>
      <c r="H28" s="290"/>
      <c r="I28" s="291"/>
      <c r="J28" s="291"/>
      <c r="K28" s="291"/>
      <c r="L28" s="88"/>
      <c r="M28" s="122"/>
      <c r="N28" s="292">
        <f t="shared" si="3"/>
      </c>
      <c r="O28" s="289"/>
      <c r="P28" s="289"/>
      <c r="Q28" s="150"/>
      <c r="R28" s="293">
        <f t="shared" si="4"/>
      </c>
      <c r="S28" s="294"/>
      <c r="T28" s="295"/>
      <c r="U28" s="296">
        <f t="shared" si="5"/>
      </c>
      <c r="V28" s="297"/>
      <c r="W28" s="298"/>
      <c r="X28" s="88">
        <f t="shared" si="6"/>
      </c>
      <c r="Y28" s="88">
        <f t="shared" si="6"/>
      </c>
      <c r="Z28" s="155" t="b">
        <f t="shared" si="7"/>
        <v>0</v>
      </c>
      <c r="AA28" s="169" t="b">
        <f t="shared" si="8"/>
        <v>0</v>
      </c>
      <c r="AB28" s="169" t="b">
        <f t="shared" si="9"/>
        <v>0</v>
      </c>
      <c r="AC28" s="169" t="b">
        <f t="shared" si="10"/>
        <v>0</v>
      </c>
      <c r="AD28" s="169" t="b">
        <f t="shared" si="11"/>
        <v>0</v>
      </c>
      <c r="AE28" s="169" t="b">
        <f t="shared" si="12"/>
        <v>0</v>
      </c>
      <c r="AF28" s="169" t="b">
        <f t="shared" si="13"/>
        <v>0</v>
      </c>
      <c r="AI28" s="56">
        <v>5</v>
      </c>
      <c r="AJ28" s="56" t="s">
        <v>201</v>
      </c>
    </row>
    <row r="29" spans="1:36" ht="30" customHeight="1">
      <c r="A29" s="288"/>
      <c r="B29" s="289"/>
      <c r="C29" s="289"/>
      <c r="D29" s="119"/>
      <c r="E29" s="158"/>
      <c r="F29" s="290"/>
      <c r="G29" s="290"/>
      <c r="H29" s="290"/>
      <c r="I29" s="291"/>
      <c r="J29" s="291"/>
      <c r="K29" s="291"/>
      <c r="L29" s="88"/>
      <c r="M29" s="122"/>
      <c r="N29" s="292">
        <f t="shared" si="3"/>
      </c>
      <c r="O29" s="289"/>
      <c r="P29" s="289"/>
      <c r="Q29" s="150"/>
      <c r="R29" s="293">
        <f t="shared" si="4"/>
      </c>
      <c r="S29" s="294"/>
      <c r="T29" s="295"/>
      <c r="U29" s="296">
        <f t="shared" si="5"/>
      </c>
      <c r="V29" s="297"/>
      <c r="W29" s="298"/>
      <c r="X29" s="88">
        <f t="shared" si="6"/>
      </c>
      <c r="Y29" s="88">
        <f t="shared" si="6"/>
      </c>
      <c r="Z29" s="155" t="b">
        <f t="shared" si="7"/>
        <v>0</v>
      </c>
      <c r="AA29" s="169" t="b">
        <f t="shared" si="8"/>
        <v>0</v>
      </c>
      <c r="AB29" s="169" t="b">
        <f t="shared" si="9"/>
        <v>0</v>
      </c>
      <c r="AC29" s="169" t="b">
        <f t="shared" si="10"/>
        <v>0</v>
      </c>
      <c r="AD29" s="169" t="b">
        <f t="shared" si="11"/>
        <v>0</v>
      </c>
      <c r="AE29" s="169" t="b">
        <f t="shared" si="12"/>
        <v>0</v>
      </c>
      <c r="AF29" s="169" t="b">
        <f t="shared" si="13"/>
        <v>0</v>
      </c>
      <c r="AI29" s="56">
        <v>6</v>
      </c>
      <c r="AJ29" s="56" t="s">
        <v>202</v>
      </c>
    </row>
    <row r="30" spans="1:36" ht="30" customHeight="1">
      <c r="A30" s="288"/>
      <c r="B30" s="289"/>
      <c r="C30" s="289"/>
      <c r="D30" s="119"/>
      <c r="E30" s="158"/>
      <c r="F30" s="290"/>
      <c r="G30" s="290"/>
      <c r="H30" s="290"/>
      <c r="I30" s="291"/>
      <c r="J30" s="291"/>
      <c r="K30" s="291"/>
      <c r="L30" s="88"/>
      <c r="M30" s="122"/>
      <c r="N30" s="292">
        <f t="shared" si="3"/>
      </c>
      <c r="O30" s="289"/>
      <c r="P30" s="289"/>
      <c r="Q30" s="150"/>
      <c r="R30" s="293">
        <f t="shared" si="4"/>
      </c>
      <c r="S30" s="294"/>
      <c r="T30" s="295"/>
      <c r="U30" s="296">
        <f t="shared" si="5"/>
      </c>
      <c r="V30" s="297"/>
      <c r="W30" s="298"/>
      <c r="X30" s="88">
        <f t="shared" si="6"/>
      </c>
      <c r="Y30" s="88">
        <f t="shared" si="6"/>
      </c>
      <c r="Z30" s="155" t="b">
        <f t="shared" si="7"/>
        <v>0</v>
      </c>
      <c r="AA30" s="169" t="b">
        <f t="shared" si="8"/>
        <v>0</v>
      </c>
      <c r="AB30" s="169" t="b">
        <f t="shared" si="9"/>
        <v>0</v>
      </c>
      <c r="AC30" s="169" t="b">
        <f t="shared" si="10"/>
        <v>0</v>
      </c>
      <c r="AD30" s="169" t="b">
        <f t="shared" si="11"/>
        <v>0</v>
      </c>
      <c r="AE30" s="169" t="b">
        <f t="shared" si="12"/>
        <v>0</v>
      </c>
      <c r="AF30" s="169" t="b">
        <f t="shared" si="13"/>
        <v>0</v>
      </c>
      <c r="AI30" s="56">
        <v>7</v>
      </c>
      <c r="AJ30" s="56"/>
    </row>
    <row r="31" spans="1:32" ht="30" customHeight="1">
      <c r="A31" s="288"/>
      <c r="B31" s="289"/>
      <c r="C31" s="289"/>
      <c r="D31" s="119"/>
      <c r="E31" s="158"/>
      <c r="F31" s="290"/>
      <c r="G31" s="290"/>
      <c r="H31" s="290"/>
      <c r="I31" s="291"/>
      <c r="J31" s="291"/>
      <c r="K31" s="291"/>
      <c r="L31" s="88"/>
      <c r="M31" s="122"/>
      <c r="N31" s="292">
        <f t="shared" si="3"/>
      </c>
      <c r="O31" s="289"/>
      <c r="P31" s="289"/>
      <c r="Q31" s="150"/>
      <c r="R31" s="293">
        <f t="shared" si="4"/>
      </c>
      <c r="S31" s="294"/>
      <c r="T31" s="295"/>
      <c r="U31" s="296">
        <f t="shared" si="5"/>
      </c>
      <c r="V31" s="297"/>
      <c r="W31" s="298"/>
      <c r="X31" s="88">
        <f t="shared" si="6"/>
      </c>
      <c r="Y31" s="88">
        <f t="shared" si="6"/>
      </c>
      <c r="Z31" s="155" t="b">
        <f t="shared" si="7"/>
        <v>0</v>
      </c>
      <c r="AA31" s="169" t="b">
        <f t="shared" si="8"/>
        <v>0</v>
      </c>
      <c r="AB31" s="169" t="b">
        <f t="shared" si="9"/>
        <v>0</v>
      </c>
      <c r="AC31" s="169" t="b">
        <f t="shared" si="10"/>
        <v>0</v>
      </c>
      <c r="AD31" s="169" t="b">
        <f t="shared" si="11"/>
        <v>0</v>
      </c>
      <c r="AE31" s="169" t="b">
        <f t="shared" si="12"/>
        <v>0</v>
      </c>
      <c r="AF31" s="169" t="b">
        <f t="shared" si="13"/>
        <v>0</v>
      </c>
    </row>
    <row r="32" spans="1:32" ht="30" customHeight="1" thickBot="1">
      <c r="A32" s="302"/>
      <c r="B32" s="303"/>
      <c r="C32" s="303"/>
      <c r="D32" s="123"/>
      <c r="E32" s="159"/>
      <c r="F32" s="304"/>
      <c r="G32" s="304"/>
      <c r="H32" s="304"/>
      <c r="I32" s="305"/>
      <c r="J32" s="305"/>
      <c r="K32" s="305"/>
      <c r="L32" s="124"/>
      <c r="M32" s="125"/>
      <c r="N32" s="292">
        <f t="shared" si="3"/>
      </c>
      <c r="O32" s="289"/>
      <c r="P32" s="289"/>
      <c r="Q32" s="150"/>
      <c r="R32" s="293">
        <f t="shared" si="4"/>
      </c>
      <c r="S32" s="294"/>
      <c r="T32" s="295"/>
      <c r="U32" s="296">
        <f>IF(I32="","",I32)</f>
      </c>
      <c r="V32" s="297"/>
      <c r="W32" s="298"/>
      <c r="X32" s="88">
        <f t="shared" si="6"/>
      </c>
      <c r="Y32" s="88">
        <f t="shared" si="6"/>
      </c>
      <c r="Z32" s="155" t="b">
        <f t="shared" si="7"/>
        <v>0</v>
      </c>
      <c r="AA32" s="169" t="b">
        <f t="shared" si="8"/>
        <v>0</v>
      </c>
      <c r="AB32" s="169" t="b">
        <f t="shared" si="9"/>
        <v>0</v>
      </c>
      <c r="AC32" s="169" t="b">
        <f t="shared" si="10"/>
        <v>0</v>
      </c>
      <c r="AD32" s="169" t="b">
        <f t="shared" si="11"/>
        <v>0</v>
      </c>
      <c r="AE32" s="169" t="b">
        <f t="shared" si="12"/>
        <v>0</v>
      </c>
      <c r="AF32" s="169" t="b">
        <f t="shared" si="13"/>
        <v>0</v>
      </c>
    </row>
    <row r="33" spans="1:45" ht="25.5" thickBot="1" thickTop="1">
      <c r="A33" s="149"/>
      <c r="B33" s="149"/>
      <c r="C33" s="149"/>
      <c r="D33" s="89"/>
      <c r="E33" s="89"/>
      <c r="F33" s="141"/>
      <c r="G33" s="141"/>
      <c r="H33" s="141"/>
      <c r="Z33" s="155"/>
      <c r="AA33" s="60" t="s">
        <v>203</v>
      </c>
      <c r="AB33" s="60" t="s">
        <v>204</v>
      </c>
      <c r="AC33" s="60" t="s">
        <v>205</v>
      </c>
      <c r="AD33" s="60" t="s">
        <v>206</v>
      </c>
      <c r="AE33" s="60" t="s">
        <v>207</v>
      </c>
      <c r="AF33" s="60" t="s">
        <v>208</v>
      </c>
      <c r="AG33" s="60" t="s">
        <v>209</v>
      </c>
      <c r="AH33" s="60" t="s">
        <v>210</v>
      </c>
      <c r="AI33" s="60" t="s">
        <v>211</v>
      </c>
      <c r="AJ33" s="60" t="s">
        <v>212</v>
      </c>
      <c r="AK33" s="60" t="s">
        <v>213</v>
      </c>
      <c r="AL33" s="60" t="s">
        <v>214</v>
      </c>
      <c r="AM33" s="60" t="s">
        <v>215</v>
      </c>
      <c r="AN33" s="60" t="s">
        <v>216</v>
      </c>
      <c r="AO33" s="60" t="s">
        <v>217</v>
      </c>
      <c r="AP33" s="60" t="s">
        <v>218</v>
      </c>
      <c r="AQ33" s="60" t="s">
        <v>219</v>
      </c>
      <c r="AR33" s="60" t="s">
        <v>220</v>
      </c>
      <c r="AS33" s="60" t="s">
        <v>221</v>
      </c>
    </row>
    <row r="34" spans="1:45" ht="30" customHeight="1" thickBot="1" thickTop="1">
      <c r="A34" s="308"/>
      <c r="B34" s="309"/>
      <c r="C34" s="309"/>
      <c r="D34" s="126"/>
      <c r="E34" s="160"/>
      <c r="F34" s="310"/>
      <c r="G34" s="310"/>
      <c r="H34" s="310"/>
      <c r="I34" s="299"/>
      <c r="J34" s="300"/>
      <c r="K34" s="301"/>
      <c r="L34" s="311"/>
      <c r="M34" s="127"/>
      <c r="N34" s="312">
        <f aca="true" t="shared" si="14" ref="N34:N51">IF(A34="","",A34)</f>
      </c>
      <c r="O34" s="313"/>
      <c r="P34" s="314"/>
      <c r="Q34" s="145"/>
      <c r="R34" s="315">
        <f aca="true" t="shared" si="15" ref="R34:R53">IF(F34="","",F34)</f>
      </c>
      <c r="S34" s="315"/>
      <c r="T34" s="315"/>
      <c r="U34" s="268">
        <f aca="true" t="shared" si="16" ref="U34:U52">IF(I34="","",I34)</f>
      </c>
      <c r="V34" s="269"/>
      <c r="W34" s="270"/>
      <c r="X34" s="306">
        <f>IF(L34="","",L34)</f>
      </c>
      <c r="Y34" s="90">
        <f>IF(M34="","",M34)</f>
      </c>
      <c r="Z34" s="155" t="b">
        <f t="shared" si="7"/>
        <v>0</v>
      </c>
      <c r="AA34" s="198" t="b">
        <f>OR(AND($D34="男",$D35="男",$E34="一般",$E35="一般",$I34="男子ダブルス",$L34="ab"),AND($D34="男",$D35="男",$E34="一般",$E35="高校",$I34="男子ダブルス",$L34="ab"),AND($D34="男",$D35="男",$E34="一般",$E35="中学以下",$I34="男子ダブルス",$L34="ab"),AND($D34="男",$D35="男",$E34="高校",$E35="一般",$I34="男子ダブルス",$L34="ab"),AND($D34="男",$D35="男",$E34="中学以下",$E35="一般",$I34="男子ダブルス",$L34="ab"))</f>
        <v>0</v>
      </c>
      <c r="AB34" s="198" t="b">
        <f>OR(AND($D34="男",$D35="男",$E34="一般",$E35="一般",$I34="男子ダブルス",$L34="cde"),AND($D34="男",$D35="男",$E34="一般",$E35="高校",$I34="男子ダブルス",$L34="cde"),AND($D34="男",$D35="男",$E34="一般",$E35="中学以下",$I34="男子ダブルス",$L34="cde"),AND($D34="男",$D35="男",$E34="高校",$E35="一般",$I34="男子ダブルス",$L34="cde"),AND($D34="男",$D35="男",$E34="中学以下",$E35="一般",$I34="男子ダブルス",$L34="cde"))</f>
        <v>0</v>
      </c>
      <c r="AC34" s="198" t="b">
        <f>OR(AND($D34="男",$D35="男",$E34="高校",$E35="高校",$I34="男子ダブルス",$L34="ab"),AND($D34="男",$D35="男",$E34="高校",$E35="中学以下",$I34="男子ダブルス",$L34="ab"),AND($D34="男",$D35="男",$E34="中学以下",$E35="高校",$I34="男子ダブルス",$L34="ab"))</f>
        <v>0</v>
      </c>
      <c r="AD34" s="198" t="b">
        <f>OR(AND($D34="男",$D35="男",$E34="高校",$E35="高校",$I34="男子ダブルス",$L34="cde"),AND($D34="男",$D35="男",$E34="高校",$E35="中学以下",$I34="男子ダブルス",$L34="cde"),AND($D34="男",$D35="男",$E34="中学以下",$E35="高校",$I34="男子ダブルス",$L34="cde"))</f>
        <v>0</v>
      </c>
      <c r="AE34" s="198" t="b">
        <f>AND($D34="男",$D35="男",$E34="中学以下",$E35="中学以下",$I34="男子ダブルス",$L34="ab")</f>
        <v>0</v>
      </c>
      <c r="AF34" s="198" t="b">
        <f>AND($D34="男",$D35="男",$E34="中学以下",$E35="中学以下",$I34="男子ダブルス",$L34="cde")</f>
        <v>0</v>
      </c>
      <c r="AG34" s="198" t="b">
        <f>OR(AND($D34="女",$D35="女",$E34="一般",$E35="一般",$I34="女子ダブルス",$L34="a"),AND($D34="女",$D35="女",$E34="一般",$E35="高校",$I34="女子ダブルス",$L34="a"),AND($D34="女",$D35="女",$E34="一般",$E35="中学以下",$I34="女子ダブルス",$L34="a"),AND($D34="女",$D35="女",$E34="高校",$E35="一般",$I34="女子ダブルス",$L34="a"),AND($D34="女",$D35="女",$E34="中学以下",$E35="一般",$I34="女子ダブルス",$L34="a"))</f>
        <v>0</v>
      </c>
      <c r="AH34" s="198" t="b">
        <f>OR(AND($D34="女",$D35="女",$E34="一般",$E35="一般",$I34="女子ダブルス",$L34="bcde"),AND($D34="女",$D35="女",$E34="一般",$E35="高校",$I34="女子ダブルス",$L34="bcde"),AND($D34="女",$D35="女",$E34="一般",$E35="中学以下",$I34="女子ダブルス",$L34="bcde"),AND($D34="女",$D35="女",$E34="高校",$E35="一般",$I34="女子ダブルス",$L34="bcde"),AND($D34="女",$D35="女",$E34="中学以下",$E35="一般",$I34="女子ダブルス",$L34="bcde"))</f>
        <v>0</v>
      </c>
      <c r="AI34" s="198" t="b">
        <f>OR(AND($D34="女",$D35="女",$E34="高校",$E35="高校",$I34="女子ダブルス",$L34="a"),AND($D34="女",$D35="女",$E34="高校",$E35="中学以下",$I34="女子ダブルス",$L34="a"),AND($D34="女",$D35="女",$E34="中学以下",$E35="高校",$I34="女子ダブルス",$L34="a"))</f>
        <v>0</v>
      </c>
      <c r="AJ34" s="198" t="b">
        <f>OR(AND($D34="女",$D35="女",$E34="高校",$E35="高校",$I34="女子ダブルス",$L34="bcde"),AND($D34="女",$D35="女",$E34="高校",$E35="中学以下",$I34="女子ダブルス",$L34="bcde"),AND($D34="女",$D35="女",$E34="中学以下",$E35="高校",$I34="女子ダブルス",$L34="bcde"))</f>
        <v>0</v>
      </c>
      <c r="AK34" s="198" t="b">
        <f>AND($D34="女",$D35="女",$E34="中学以下",$E35="中学以下",$I34="女子ダブルス",$L34="a")</f>
        <v>0</v>
      </c>
      <c r="AL34" s="198" t="b">
        <f>AND($D34="女",$D35="女",$E34="中学以下",$E35="中学以下",$I34="女子ダブルス",$L34="bcde")</f>
        <v>0</v>
      </c>
      <c r="AM34" s="198" t="b">
        <f>OR(AND($D34="男",$D35="女",$E34="一般",$E35="一般",$I34="ミックスダブルス",$L34="i"),AND($D34="女",$D35="男",$E34="一般",$E35="一般",$I34="ミックスダブルス",$L34="i"),AND($D34="男",$D35="女",$E34="一般",$E35="高校",$I34="ミックスダブルス",$L34="i"),AND($D34="男",$D35="女",$E34="一般",$E35="中学以下",$I34="ミックスダブルス",$L34="i"),AND($D34="女",$D35="男",$E34="一般",$E35="高校",$I34="ミックスダブルス",$L34="i"),AND($D34="女",$D35="男",$E34="一般",$E35="中学以下",$I34="ミックスダブルス",$L34="i"),AND($D34="女",$D35="男",$E34="高校",$E35="一般",$I34="ミックスダブルス",$L34="i"),AND($D34="男",$D35="女",$E34="高校",$E35="一般",$I34="ミックスダブルス",$L34="i"),AND($D34="男",$D35="女",$E34="中学以下",$E35="一般",$I34="ミックスダブルス",$L34="i"),AND($D34="女",$D35="男",$E34="中学以下",$E35="一般",$I34="ミックスダブルス",$L34="i"))</f>
        <v>0</v>
      </c>
      <c r="AN34" s="198" t="b">
        <f>OR(AND($D34="男",$D35="女",$E34="高校",$E35="高校",$I34="ミックスダブルス",$L34="i"),AND($D34="女",$D35="男",$E34="高校",$E35="高校",$I34="ミックスダブルス",$L34="i"),AND($D34="女",$D35="男",$E34="中学以下",$E35="高校",$I34="ミックスダブルス",$L34="i"),AND($D34="男",$D35="女",$E34="高校",$E35="中学以下",$I34="ミックスダブルス",$L34="i"),AND($D34="男",$D35="女",$E34="中学以下",$E35="高校",$I34="ミックスダブルス",$L34="i"),AND($D34="女",$D35="男",$E34="高校",$E35="中学以下",$I34="ミックスダブルス",$L34="i"))</f>
        <v>0</v>
      </c>
      <c r="AO34" s="198" t="b">
        <f>OR(AND($D34="男",$D35="女",$E34="中学以下",$E35="中学以下",$I34="ミックスダブルス",$L34="i"),AND($D34="女",$D35="男",$E34="中学以下",$E35="中学以下",$I34="ミックスダブルス",$L34="i"))</f>
        <v>0</v>
      </c>
      <c r="AP34" s="198" t="b">
        <f>OR(AND($D34="男",$D35="女",$E34="一般",$E35="一般",$I34="ミックスダブルス",$L34="j"),AND($D34="女",$D35="男",$E34="一般",$E35="一般",$I34="ミックスダブルス",$L34="j"),AND($D34="男",$D35="女",$E34="一般",$E35="高校",$I34="ミックスダブルス",$L34="j"),AND($D34="男",$D35="女",$E34="一般",$E35="中学以下",$I34="ミックスダブルス",$L34="j"),AND($D34="女",$D35="男",$E34="一般",$E35="高校",$I34="ミックスダブルス",$L34="j"),AND($D34="女",$D35="男",$E34="一般",$E35="中学以下",$I34="ミックスダブルス",$L34="j"),AND($D34="女",$D35="男",$E34="高校",$E35="一般",$I34="ミックスダブルス",$L34="j"),AND($D34="男",$D35="女",$E34="高校",$E35="一般",$I34="ミックスダブルス",$L34="j"),AND($D34="男",$D35="女",$E34="中学以下",$E35="一般",$I34="ミックスダブルス",$L34="j"),AND($D34="女",$D35="男",$E34="中学以下",$E35="一般",$I34="ミックスダブルス",$L34="j"))</f>
        <v>0</v>
      </c>
      <c r="AQ34" s="198" t="b">
        <f>OR(AND($D34="男",$D35="女",$E34="高校",$E35="高校",$I34="ミックスダブルス",$L34="j"),AND($D34="女",$D35="男",$E34="高校",$E35="高校",$I34="ミックスダブルス",$L34="j"),AND($D34="女",$D35="男",$E34="中学以下",$E35="高校",$I34="ミックスダブルス",$L34="j"),AND($D34="男",$D35="女",$E34="高校",$E35="中学以下",$I34="ミックスダブルス",$L34="j"),AND($D34="男",$D35="女",$E34="中学以下",$E35="高校",$I34="ミックスダブルス",$L34="j"),AND($D34="女",$D35="男",$E34="高校",$E35="中学以下",$I34="ミックスダブルス",$L34="j"))</f>
        <v>0</v>
      </c>
      <c r="AR34" s="198" t="b">
        <f>OR(AND($D34="男",$D35="女",$E34="中学以下",$E35="中学以下",$I34="ミックスダブルス",$L34="j"),AND($D34="女",$D35="男",$E34="中学以下",$E35="中学以下",$I34="ミックスダブルス",$L34="j"))</f>
        <v>0</v>
      </c>
      <c r="AS34" s="198" t="b">
        <f>AND($D34="男",$D35="男",$E34="一般",$E35="一般",$I34="男子45ダブルス",$L34="")</f>
        <v>0</v>
      </c>
    </row>
    <row r="35" spans="1:45" ht="30" customHeight="1" thickBot="1">
      <c r="A35" s="316"/>
      <c r="B35" s="317"/>
      <c r="C35" s="317"/>
      <c r="D35" s="121"/>
      <c r="E35" s="161"/>
      <c r="F35" s="318"/>
      <c r="G35" s="318"/>
      <c r="H35" s="318"/>
      <c r="I35" s="271"/>
      <c r="J35" s="272"/>
      <c r="K35" s="273"/>
      <c r="L35" s="307"/>
      <c r="M35" s="128"/>
      <c r="N35" s="319">
        <f t="shared" si="14"/>
      </c>
      <c r="O35" s="317"/>
      <c r="P35" s="317"/>
      <c r="Q35" s="146"/>
      <c r="R35" s="318">
        <f t="shared" si="15"/>
      </c>
      <c r="S35" s="318"/>
      <c r="T35" s="318"/>
      <c r="U35" s="271"/>
      <c r="V35" s="272"/>
      <c r="W35" s="273"/>
      <c r="X35" s="307"/>
      <c r="Y35" s="91">
        <f aca="true" t="shared" si="17" ref="Y35:Y53">IF(M35="","",M35)</f>
      </c>
      <c r="Z35" s="155" t="b">
        <f t="shared" si="7"/>
        <v>0</v>
      </c>
      <c r="AA35" s="198"/>
      <c r="AB35" s="198"/>
      <c r="AC35" s="198"/>
      <c r="AD35" s="198"/>
      <c r="AE35" s="198"/>
      <c r="AF35" s="198"/>
      <c r="AG35" s="198"/>
      <c r="AH35" s="198"/>
      <c r="AI35" s="198"/>
      <c r="AJ35" s="198"/>
      <c r="AK35" s="198"/>
      <c r="AL35" s="198"/>
      <c r="AM35" s="198"/>
      <c r="AN35" s="198"/>
      <c r="AO35" s="198"/>
      <c r="AP35" s="198"/>
      <c r="AQ35" s="198"/>
      <c r="AR35" s="198"/>
      <c r="AS35" s="198"/>
    </row>
    <row r="36" spans="1:45" ht="30" customHeight="1" thickBot="1">
      <c r="A36" s="320"/>
      <c r="B36" s="321"/>
      <c r="C36" s="321"/>
      <c r="D36" s="120"/>
      <c r="E36" s="162"/>
      <c r="F36" s="315"/>
      <c r="G36" s="315"/>
      <c r="H36" s="315"/>
      <c r="I36" s="268"/>
      <c r="J36" s="269"/>
      <c r="K36" s="270"/>
      <c r="L36" s="306"/>
      <c r="M36" s="129"/>
      <c r="N36" s="312">
        <f t="shared" si="14"/>
      </c>
      <c r="O36" s="313"/>
      <c r="P36" s="314"/>
      <c r="Q36" s="145"/>
      <c r="R36" s="315">
        <f t="shared" si="15"/>
      </c>
      <c r="S36" s="315"/>
      <c r="T36" s="315"/>
      <c r="U36" s="268">
        <f t="shared" si="16"/>
      </c>
      <c r="V36" s="269"/>
      <c r="W36" s="270"/>
      <c r="X36" s="306">
        <f>IF(L36="","",L36)</f>
      </c>
      <c r="Y36" s="90">
        <f t="shared" si="17"/>
      </c>
      <c r="Z36" s="155" t="b">
        <f t="shared" si="7"/>
        <v>0</v>
      </c>
      <c r="AA36" s="198" t="b">
        <f>OR(AND($D36="男",$D37="男",$E36="一般",$E37="一般",$I36="男子ダブルス",$L36="ab"),AND($D36="男",$D37="男",$E36="一般",$E37="高校",$I36="男子ダブルス",$L36="ab"),AND($D36="男",$D37="男",$E36="一般",$E37="中学以下",$I36="男子ダブルス",$L36="ab"),AND($D36="男",$D37="男",$E36="高校",$E37="一般",$I36="男子ダブルス",$L36="ab"),AND($D36="男",$D37="男",$E36="中学以下",$E37="一般",$I36="男子ダブルス",$L36="ab"))</f>
        <v>0</v>
      </c>
      <c r="AB36" s="198" t="b">
        <f>OR(AND($D36="男",$D37="男",$E36="一般",$E37="一般",$I36="男子ダブルス",$L36="cde"),AND($D36="男",$D37="男",$E36="一般",$E37="高校",$I36="男子ダブルス",$L36="cde"),AND($D36="男",$D37="男",$E36="一般",$E37="中学以下",$I36="男子ダブルス",$L36="cde"),AND($D36="男",$D37="男",$E36="高校",$E37="一般",$I36="男子ダブルス",$L36="cde"),AND($D36="男",$D37="男",$E36="中学以下",$E37="一般",$I36="男子ダブルス",$L36="cde"))</f>
        <v>0</v>
      </c>
      <c r="AC36" s="198" t="b">
        <f>OR(AND($D36="男",$D37="男",$E36="高校",$E37="高校",$I36="男子ダブルス",$L36="ab"),AND($D36="男",$D37="男",$E36="高校",$E37="中学以下",$I36="男子ダブルス",$L36="ab"),AND($D36="男",$D37="男",$E36="中学以下",$E37="高校",$I36="男子ダブルス",$L36="ab"))</f>
        <v>0</v>
      </c>
      <c r="AD36" s="198" t="b">
        <f>OR(AND($D36="男",$D37="男",$E36="高校",$E37="高校",$I36="男子ダブルス",$L36="cde"),AND($D36="男",$D37="男",$E36="高校",$E37="中学以下",$I36="男子ダブルス",$L36="cde"),AND($D36="男",$D37="男",$E36="中学以下",$E37="高校",$I36="男子ダブルス",$L36="cde"))</f>
        <v>0</v>
      </c>
      <c r="AE36" s="198" t="b">
        <f>AND($D36="男",$D37="男",$E36="中学以下",$E37="中学以下",$I36="男子ダブルス",$L36="ab")</f>
        <v>0</v>
      </c>
      <c r="AF36" s="198" t="b">
        <f>AND($D36="男",$D37="男",$E36="中学以下",$E37="中学以下",$I36="男子ダブルス",$L36="cde")</f>
        <v>0</v>
      </c>
      <c r="AG36" s="198" t="b">
        <f>OR(AND($D36="女",$D37="女",$E36="一般",$E37="一般",$I36="女子ダブルス",$L36="a"),AND($D36="女",$D37="女",$E36="一般",$E37="高校",$I36="女子ダブルス",$L36="a"),AND($D36="女",$D37="女",$E36="一般",$E37="中学以下",$I36="女子ダブルス",$L36="a"),AND($D36="女",$D37="女",$E36="高校",$E37="一般",$I36="女子ダブルス",$L36="a"),AND($D36="女",$D37="女",$E36="中学以下",$E37="一般",$I36="女子ダブルス",$L36="a"))</f>
        <v>0</v>
      </c>
      <c r="AH36" s="198" t="b">
        <f>OR(AND($D36="女",$D37="女",$E36="一般",$E37="一般",$I36="女子ダブルス",$L36="bcde"),AND($D36="女",$D37="女",$E36="一般",$E37="高校",$I36="女子ダブルス",$L36="bcde"),AND($D36="女",$D37="女",$E36="一般",$E37="中学以下",$I36="女子ダブルス",$L36="bcde"),AND($D36="女",$D37="女",$E36="高校",$E37="一般",$I36="女子ダブルス",$L36="bcde"),AND($D36="女",$D37="女",$E36="中学以下",$E37="一般",$I36="女子ダブルス",$L36="bcde"))</f>
        <v>0</v>
      </c>
      <c r="AI36" s="198" t="b">
        <f>OR(AND($D36="女",$D37="女",$E36="高校",$E37="高校",$I36="女子ダブルス",$L36="a"),AND($D36="女",$D37="女",$E36="高校",$E37="中学以下",$I36="女子ダブルス",$L36="a"),AND($D36="女",$D37="女",$E36="中学以下",$E37="高校",$I36="女子ダブルス",$L36="a"))</f>
        <v>0</v>
      </c>
      <c r="AJ36" s="198" t="b">
        <f>OR(AND($D36="女",$D37="女",$E36="高校",$E37="高校",$I36="女子ダブルス",$L36="bcde"),AND($D36="女",$D37="女",$E36="高校",$E37="中学以下",$I36="女子ダブルス",$L36="bcde"),AND($D36="女",$D37="女",$E36="中学以下",$E37="高校",$I36="女子ダブルス",$L36="bcde"))</f>
        <v>0</v>
      </c>
      <c r="AK36" s="198" t="b">
        <f>AND($D36="女",$D37="女",$E36="中学以下",$E37="中学以下",$I36="女子ダブルス",$L36="a")</f>
        <v>0</v>
      </c>
      <c r="AL36" s="198" t="b">
        <f>AND($D36="女",$D37="女",$E36="中学以下",$E37="中学以下",$I36="女子ダブルス",$L36="bcde")</f>
        <v>0</v>
      </c>
      <c r="AM36" s="198" t="b">
        <f>OR(AND($D36="男",$D37="女",$E36="一般",$E37="一般",$I36="ミックスダブルス",$L36="i"),AND($D36="女",$D37="男",$E36="一般",$E37="一般",$I36="ミックスダブルス",$L36="i"),AND($D36="男",$D37="女",$E36="一般",$E37="高校",$I36="ミックスダブルス",$L36="i"),AND($D36="男",$D37="女",$E36="一般",$E37="中学以下",$I36="ミックスダブルス",$L36="i"),AND($D36="女",$D37="男",$E36="一般",$E37="高校",$I36="ミックスダブルス",$L36="i"),AND($D36="女",$D37="男",$E36="一般",$E37="中学以下",$I36="ミックスダブルス",$L36="i"),AND($D36="女",$D37="男",$E36="高校",$E37="一般",$I36="ミックスダブルス",$L36="i"),AND($D36="男",$D37="女",$E36="高校",$E37="一般",$I36="ミックスダブルス",$L36="i"),AND($D36="男",$D37="女",$E36="中学以下",$E37="一般",$I36="ミックスダブルス",$L36="i"),AND($D36="女",$D37="男",$E36="中学以下",$E37="一般",$I36="ミックスダブルス",$L36="i"))</f>
        <v>0</v>
      </c>
      <c r="AN36" s="198" t="b">
        <f>OR(AND($D36="男",$D37="女",$E36="高校",$E37="高校",$I36="ミックスダブルス",$L36="i"),AND($D36="女",$D37="男",$E36="高校",$E37="高校",$I36="ミックスダブルス",$L36="i"),AND($D36="女",$D37="男",$E36="中学以下",$E37="高校",$I36="ミックスダブルス",$L36="i"),AND($D36="男",$D37="女",$E36="高校",$E37="中学以下",$I36="ミックスダブルス",$L36="i"),AND($D36="男",$D37="女",$E36="中学以下",$E37="高校",$I36="ミックスダブルス",$L36="i"),AND($D36="女",$D37="男",$E36="高校",$E37="中学以下",$I36="ミックスダブルス",$L36="i"))</f>
        <v>0</v>
      </c>
      <c r="AO36" s="198" t="b">
        <f>OR(AND($D36="男",$D37="女",$E36="中学以下",$E37="中学以下",$I36="ミックスダブルス",$L36="i"),AND($D36="女",$D37="男",$E36="中学以下",$E37="中学以下",$I36="ミックスダブルス",$L36="i"))</f>
        <v>0</v>
      </c>
      <c r="AP36" s="198" t="b">
        <f>OR(AND($D36="男",$D37="女",$E36="一般",$E37="一般",$I36="ミックスダブルス",$L36="j"),AND($D36="女",$D37="男",$E36="一般",$E37="一般",$I36="ミックスダブルス",$L36="j"),AND($D36="男",$D37="女",$E36="一般",$E37="高校",$I36="ミックスダブルス",$L36="j"),AND($D36="男",$D37="女",$E36="一般",$E37="中学以下",$I36="ミックスダブルス",$L36="j"),AND($D36="女",$D37="男",$E36="一般",$E37="高校",$I36="ミックスダブルス",$L36="j"),AND($D36="女",$D37="男",$E36="一般",$E37="中学以下",$I36="ミックスダブルス",$L36="j"),AND($D36="女",$D37="男",$E36="高校",$E37="一般",$I36="ミックスダブルス",$L36="j"),AND($D36="男",$D37="女",$E36="高校",$E37="一般",$I36="ミックスダブルス",$L36="j"),AND($D36="男",$D37="女",$E36="中学以下",$E37="一般",$I36="ミックスダブルス",$L36="j"),AND($D36="女",$D37="男",$E36="中学以下",$E37="一般",$I36="ミックスダブルス",$L36="j"))</f>
        <v>0</v>
      </c>
      <c r="AQ36" s="198" t="b">
        <f>OR(AND($D36="男",$D37="女",$E36="高校",$E37="高校",$I36="ミックスダブルス",$L36="j"),AND($D36="女",$D37="男",$E36="高校",$E37="高校",$I36="ミックスダブルス",$L36="j"),AND($D36="女",$D37="男",$E36="中学以下",$E37="高校",$I36="ミックスダブルス",$L36="j"),AND($D36="男",$D37="女",$E36="高校",$E37="中学以下",$I36="ミックスダブルス",$L36="j"),AND($D36="男",$D37="女",$E36="中学以下",$E37="高校",$I36="ミックスダブルス",$L36="j"),AND($D36="女",$D37="男",$E36="高校",$E37="中学以下",$I36="ミックスダブルス",$L36="j"))</f>
        <v>0</v>
      </c>
      <c r="AR36" s="198" t="b">
        <f>OR(AND($D36="男",$D37="女",$E36="中学以下",$E37="中学以下",$I36="ミックスダブルス",$L36="j"),AND($D36="女",$D37="男",$E36="中学以下",$E37="中学以下",$I36="ミックスダブルス",$L36="j"))</f>
        <v>0</v>
      </c>
      <c r="AS36" s="198" t="b">
        <f>AND($D36="男",$D37="男",$E36="一般",$E37="一般",$I36="男子45ダブルス",$L36="")</f>
        <v>0</v>
      </c>
    </row>
    <row r="37" spans="1:45" ht="30" customHeight="1" thickBot="1">
      <c r="A37" s="316"/>
      <c r="B37" s="317"/>
      <c r="C37" s="317"/>
      <c r="D37" s="121"/>
      <c r="E37" s="161"/>
      <c r="F37" s="318"/>
      <c r="G37" s="318"/>
      <c r="H37" s="318"/>
      <c r="I37" s="271"/>
      <c r="J37" s="272"/>
      <c r="K37" s="273"/>
      <c r="L37" s="307"/>
      <c r="M37" s="128"/>
      <c r="N37" s="319">
        <f t="shared" si="14"/>
      </c>
      <c r="O37" s="317"/>
      <c r="P37" s="317"/>
      <c r="Q37" s="146"/>
      <c r="R37" s="318">
        <f t="shared" si="15"/>
      </c>
      <c r="S37" s="318"/>
      <c r="T37" s="318"/>
      <c r="U37" s="271"/>
      <c r="V37" s="272"/>
      <c r="W37" s="273"/>
      <c r="X37" s="307"/>
      <c r="Y37" s="91">
        <f t="shared" si="17"/>
      </c>
      <c r="Z37" s="155" t="b">
        <f t="shared" si="7"/>
        <v>0</v>
      </c>
      <c r="AA37" s="198"/>
      <c r="AB37" s="198"/>
      <c r="AC37" s="198"/>
      <c r="AD37" s="198"/>
      <c r="AE37" s="198"/>
      <c r="AF37" s="198"/>
      <c r="AG37" s="198"/>
      <c r="AH37" s="198"/>
      <c r="AI37" s="198"/>
      <c r="AJ37" s="198"/>
      <c r="AK37" s="198"/>
      <c r="AL37" s="198"/>
      <c r="AM37" s="198"/>
      <c r="AN37" s="198"/>
      <c r="AO37" s="198"/>
      <c r="AP37" s="198"/>
      <c r="AQ37" s="198"/>
      <c r="AR37" s="198"/>
      <c r="AS37" s="198"/>
    </row>
    <row r="38" spans="1:45" ht="30" customHeight="1" thickBot="1">
      <c r="A38" s="320"/>
      <c r="B38" s="321"/>
      <c r="C38" s="321"/>
      <c r="D38" s="120"/>
      <c r="E38" s="162"/>
      <c r="F38" s="315"/>
      <c r="G38" s="315"/>
      <c r="H38" s="315"/>
      <c r="I38" s="268"/>
      <c r="J38" s="269"/>
      <c r="K38" s="270"/>
      <c r="L38" s="306"/>
      <c r="M38" s="129"/>
      <c r="N38" s="312">
        <f t="shared" si="14"/>
      </c>
      <c r="O38" s="313"/>
      <c r="P38" s="314"/>
      <c r="Q38" s="145"/>
      <c r="R38" s="315">
        <f t="shared" si="15"/>
      </c>
      <c r="S38" s="315"/>
      <c r="T38" s="315"/>
      <c r="U38" s="268">
        <f t="shared" si="16"/>
      </c>
      <c r="V38" s="269"/>
      <c r="W38" s="270"/>
      <c r="X38" s="306">
        <f>IF(L38="","",L38)</f>
      </c>
      <c r="Y38" s="90">
        <f t="shared" si="17"/>
      </c>
      <c r="Z38" s="155" t="b">
        <f t="shared" si="7"/>
        <v>0</v>
      </c>
      <c r="AA38" s="198" t="b">
        <f>OR(AND($D38="男",$D39="男",$E38="一般",$E39="一般",$I38="男子ダブルス",$L38="ab"),AND($D38="男",$D39="男",$E38="一般",$E39="高校",$I38="男子ダブルス",$L38="ab"),AND($D38="男",$D39="男",$E38="一般",$E39="中学以下",$I38="男子ダブルス",$L38="ab"),AND($D38="男",$D39="男",$E38="高校",$E39="一般",$I38="男子ダブルス",$L38="ab"),AND($D38="男",$D39="男",$E38="中学以下",$E39="一般",$I38="男子ダブルス",$L38="ab"))</f>
        <v>0</v>
      </c>
      <c r="AB38" s="198" t="b">
        <f>OR(AND($D38="男",$D39="男",$E38="一般",$E39="一般",$I38="男子ダブルス",$L38="cde"),AND($D38="男",$D39="男",$E38="一般",$E39="高校",$I38="男子ダブルス",$L38="cde"),AND($D38="男",$D39="男",$E38="一般",$E39="中学以下",$I38="男子ダブルス",$L38="cde"),AND($D38="男",$D39="男",$E38="高校",$E39="一般",$I38="男子ダブルス",$L38="cde"),AND($D38="男",$D39="男",$E38="中学以下",$E39="一般",$I38="男子ダブルス",$L38="cde"))</f>
        <v>0</v>
      </c>
      <c r="AC38" s="198" t="b">
        <f>OR(AND($D38="男",$D39="男",$E38="高校",$E39="高校",$I38="男子ダブルス",$L38="ab"),AND($D38="男",$D39="男",$E38="高校",$E39="中学以下",$I38="男子ダブルス",$L38="ab"),AND($D38="男",$D39="男",$E38="中学以下",$E39="高校",$I38="男子ダブルス",$L38="ab"))</f>
        <v>0</v>
      </c>
      <c r="AD38" s="198" t="b">
        <f>OR(AND($D38="男",$D39="男",$E38="高校",$E39="高校",$I38="男子ダブルス",$L38="cde"),AND($D38="男",$D39="男",$E38="高校",$E39="中学以下",$I38="男子ダブルス",$L38="cde"),AND($D38="男",$D39="男",$E38="中学以下",$E39="高校",$I38="男子ダブルス",$L38="cde"))</f>
        <v>0</v>
      </c>
      <c r="AE38" s="198" t="b">
        <f>AND($D38="男",$D39="男",$E38="中学以下",$E39="中学以下",$I38="男子ダブルス",$L38="ab")</f>
        <v>0</v>
      </c>
      <c r="AF38" s="198" t="b">
        <f>AND($D38="男",$D39="男",$E38="中学以下",$E39="中学以下",$I38="男子ダブルス",$L38="cde")</f>
        <v>0</v>
      </c>
      <c r="AG38" s="198" t="b">
        <f>OR(AND($D38="女",$D39="女",$E38="一般",$E39="一般",$I38="女子ダブルス",$L38="a"),AND($D38="女",$D39="女",$E38="一般",$E39="高校",$I38="女子ダブルス",$L38="a"),AND($D38="女",$D39="女",$E38="一般",$E39="中学以下",$I38="女子ダブルス",$L38="a"),AND($D38="女",$D39="女",$E38="高校",$E39="一般",$I38="女子ダブルス",$L38="a"),AND($D38="女",$D39="女",$E38="中学以下",$E39="一般",$I38="女子ダブルス",$L38="a"))</f>
        <v>0</v>
      </c>
      <c r="AH38" s="198" t="b">
        <f>OR(AND($D38="女",$D39="女",$E38="一般",$E39="一般",$I38="女子ダブルス",$L38="bcde"),AND($D38="女",$D39="女",$E38="一般",$E39="高校",$I38="女子ダブルス",$L38="bcde"),AND($D38="女",$D39="女",$E38="一般",$E39="中学以下",$I38="女子ダブルス",$L38="bcde"),AND($D38="女",$D39="女",$E38="高校",$E39="一般",$I38="女子ダブルス",$L38="bcde"),AND($D38="女",$D39="女",$E38="中学以下",$E39="一般",$I38="女子ダブルス",$L38="bcde"))</f>
        <v>0</v>
      </c>
      <c r="AI38" s="198" t="b">
        <f>OR(AND($D38="女",$D39="女",$E38="高校",$E39="高校",$I38="女子ダブルス",$L38="a"),AND($D38="女",$D39="女",$E38="高校",$E39="中学以下",$I38="女子ダブルス",$L38="a"),AND($D38="女",$D39="女",$E38="中学以下",$E39="高校",$I38="女子ダブルス",$L38="a"))</f>
        <v>0</v>
      </c>
      <c r="AJ38" s="198" t="b">
        <f>OR(AND($D38="女",$D39="女",$E38="高校",$E39="高校",$I38="女子ダブルス",$L38="bcde"),AND($D38="女",$D39="女",$E38="高校",$E39="中学以下",$I38="女子ダブルス",$L38="bcde"),AND($D38="女",$D39="女",$E38="中学以下",$E39="高校",$I38="女子ダブルス",$L38="bcde"))</f>
        <v>0</v>
      </c>
      <c r="AK38" s="198" t="b">
        <f>AND($D38="女",$D39="女",$E38="中学以下",$E39="中学以下",$I38="女子ダブルス",$L38="a")</f>
        <v>0</v>
      </c>
      <c r="AL38" s="198" t="b">
        <f>AND($D38="女",$D39="女",$E38="中学以下",$E39="中学以下",$I38="女子ダブルス",$L38="bcde")</f>
        <v>0</v>
      </c>
      <c r="AM38" s="198" t="b">
        <f>OR(AND($D38="男",$D39="女",$E38="一般",$E39="一般",$I38="ミックスダブルス",$L38="i"),AND($D38="女",$D39="男",$E38="一般",$E39="一般",$I38="ミックスダブルス",$L38="i"),AND($D38="男",$D39="女",$E38="一般",$E39="高校",$I38="ミックスダブルス",$L38="i"),AND($D38="男",$D39="女",$E38="一般",$E39="中学以下",$I38="ミックスダブルス",$L38="i"),AND($D38="女",$D39="男",$E38="一般",$E39="高校",$I38="ミックスダブルス",$L38="i"),AND($D38="女",$D39="男",$E38="一般",$E39="中学以下",$I38="ミックスダブルス",$L38="i"),AND($D38="女",$D39="男",$E38="高校",$E39="一般",$I38="ミックスダブルス",$L38="i"),AND($D38="男",$D39="女",$E38="高校",$E39="一般",$I38="ミックスダブルス",$L38="i"),AND($D38="男",$D39="女",$E38="中学以下",$E39="一般",$I38="ミックスダブルス",$L38="i"),AND($D38="女",$D39="男",$E38="中学以下",$E39="一般",$I38="ミックスダブルス",$L38="i"))</f>
        <v>0</v>
      </c>
      <c r="AN38" s="198" t="b">
        <f>OR(AND($D38="男",$D39="女",$E38="高校",$E39="高校",$I38="ミックスダブルス",$L38="i"),AND($D38="女",$D39="男",$E38="高校",$E39="高校",$I38="ミックスダブルス",$L38="i"),AND($D38="女",$D39="男",$E38="中学以下",$E39="高校",$I38="ミックスダブルス",$L38="i"),AND($D38="男",$D39="女",$E38="高校",$E39="中学以下",$I38="ミックスダブルス",$L38="i"),AND($D38="男",$D39="女",$E38="中学以下",$E39="高校",$I38="ミックスダブルス",$L38="i"),AND($D38="女",$D39="男",$E38="高校",$E39="中学以下",$I38="ミックスダブルス",$L38="i"))</f>
        <v>0</v>
      </c>
      <c r="AO38" s="198" t="b">
        <f>OR(AND($D38="男",$D39="女",$E38="中学以下",$E39="中学以下",$I38="ミックスダブルス",$L38="i"),AND($D38="女",$D39="男",$E38="中学以下",$E39="中学以下",$I38="ミックスダブルス",$L38="i"))</f>
        <v>0</v>
      </c>
      <c r="AP38" s="198" t="b">
        <f>OR(AND($D38="男",$D39="女",$E38="一般",$E39="一般",$I38="ミックスダブルス",$L38="j"),AND($D38="女",$D39="男",$E38="一般",$E39="一般",$I38="ミックスダブルス",$L38="j"),AND($D38="男",$D39="女",$E38="一般",$E39="高校",$I38="ミックスダブルス",$L38="j"),AND($D38="男",$D39="女",$E38="一般",$E39="中学以下",$I38="ミックスダブルス",$L38="j"),AND($D38="女",$D39="男",$E38="一般",$E39="高校",$I38="ミックスダブルス",$L38="j"),AND($D38="女",$D39="男",$E38="一般",$E39="中学以下",$I38="ミックスダブルス",$L38="j"),AND($D38="女",$D39="男",$E38="高校",$E39="一般",$I38="ミックスダブルス",$L38="j"),AND($D38="男",$D39="女",$E38="高校",$E39="一般",$I38="ミックスダブルス",$L38="j"),AND($D38="男",$D39="女",$E38="中学以下",$E39="一般",$I38="ミックスダブルス",$L38="j"),AND($D38="女",$D39="男",$E38="中学以下",$E39="一般",$I38="ミックスダブルス",$L38="j"))</f>
        <v>0</v>
      </c>
      <c r="AQ38" s="198" t="b">
        <f>OR(AND($D38="男",$D39="女",$E38="高校",$E39="高校",$I38="ミックスダブルス",$L38="j"),AND($D38="女",$D39="男",$E38="高校",$E39="高校",$I38="ミックスダブルス",$L38="j"),AND($D38="女",$D39="男",$E38="中学以下",$E39="高校",$I38="ミックスダブルス",$L38="j"),AND($D38="男",$D39="女",$E38="高校",$E39="中学以下",$I38="ミックスダブルス",$L38="j"),AND($D38="男",$D39="女",$E38="中学以下",$E39="高校",$I38="ミックスダブルス",$L38="j"),AND($D38="女",$D39="男",$E38="高校",$E39="中学以下",$I38="ミックスダブルス",$L38="j"))</f>
        <v>0</v>
      </c>
      <c r="AR38" s="198" t="b">
        <f>OR(AND($D38="男",$D39="女",$E38="中学以下",$E39="中学以下",$I38="ミックスダブルス",$L38="j"),AND($D38="女",$D39="男",$E38="中学以下",$E39="中学以下",$I38="ミックスダブルス",$L38="j"))</f>
        <v>0</v>
      </c>
      <c r="AS38" s="198" t="b">
        <f>AND($D38="男",$D39="男",$E38="一般",$E39="一般",$I38="男子45ダブルス",$L38="")</f>
        <v>0</v>
      </c>
    </row>
    <row r="39" spans="1:45" ht="30" customHeight="1" thickBot="1">
      <c r="A39" s="316"/>
      <c r="B39" s="317"/>
      <c r="C39" s="317"/>
      <c r="D39" s="121"/>
      <c r="E39" s="161"/>
      <c r="F39" s="318"/>
      <c r="G39" s="318"/>
      <c r="H39" s="318"/>
      <c r="I39" s="271"/>
      <c r="J39" s="272"/>
      <c r="K39" s="273"/>
      <c r="L39" s="307"/>
      <c r="M39" s="128"/>
      <c r="N39" s="319">
        <f t="shared" si="14"/>
      </c>
      <c r="O39" s="317"/>
      <c r="P39" s="317"/>
      <c r="Q39" s="146"/>
      <c r="R39" s="318">
        <f t="shared" si="15"/>
      </c>
      <c r="S39" s="318"/>
      <c r="T39" s="318"/>
      <c r="U39" s="271"/>
      <c r="V39" s="272"/>
      <c r="W39" s="273"/>
      <c r="X39" s="307"/>
      <c r="Y39" s="91">
        <f t="shared" si="17"/>
      </c>
      <c r="Z39" s="155" t="b">
        <f t="shared" si="7"/>
        <v>0</v>
      </c>
      <c r="AA39" s="198"/>
      <c r="AB39" s="198"/>
      <c r="AC39" s="198"/>
      <c r="AD39" s="198"/>
      <c r="AE39" s="198"/>
      <c r="AF39" s="198"/>
      <c r="AG39" s="198"/>
      <c r="AH39" s="198"/>
      <c r="AI39" s="198"/>
      <c r="AJ39" s="198"/>
      <c r="AK39" s="198"/>
      <c r="AL39" s="198"/>
      <c r="AM39" s="198"/>
      <c r="AN39" s="198"/>
      <c r="AO39" s="198"/>
      <c r="AP39" s="198"/>
      <c r="AQ39" s="198"/>
      <c r="AR39" s="198"/>
      <c r="AS39" s="198"/>
    </row>
    <row r="40" spans="1:45" ht="30" customHeight="1" thickBot="1">
      <c r="A40" s="320"/>
      <c r="B40" s="321"/>
      <c r="C40" s="321"/>
      <c r="D40" s="120"/>
      <c r="E40" s="162"/>
      <c r="F40" s="315"/>
      <c r="G40" s="315"/>
      <c r="H40" s="315"/>
      <c r="I40" s="268"/>
      <c r="J40" s="269"/>
      <c r="K40" s="270"/>
      <c r="L40" s="306"/>
      <c r="M40" s="129"/>
      <c r="N40" s="312">
        <f t="shared" si="14"/>
      </c>
      <c r="O40" s="313"/>
      <c r="P40" s="314"/>
      <c r="Q40" s="145"/>
      <c r="R40" s="315">
        <f t="shared" si="15"/>
      </c>
      <c r="S40" s="315"/>
      <c r="T40" s="315"/>
      <c r="U40" s="268">
        <f t="shared" si="16"/>
      </c>
      <c r="V40" s="269"/>
      <c r="W40" s="270"/>
      <c r="X40" s="306">
        <f>IF(L40="","",L40)</f>
      </c>
      <c r="Y40" s="90">
        <f t="shared" si="17"/>
      </c>
      <c r="Z40" s="155" t="b">
        <f t="shared" si="7"/>
        <v>0</v>
      </c>
      <c r="AA40" s="198" t="b">
        <f>OR(AND($D40="男",$D41="男",$E40="一般",$E41="一般",$I40="男子ダブルス",$L40="ab"),AND($D40="男",$D41="男",$E40="一般",$E41="高校",$I40="男子ダブルス",$L40="ab"),AND($D40="男",$D41="男",$E40="一般",$E41="中学以下",$I40="男子ダブルス",$L40="ab"),AND($D40="男",$D41="男",$E40="高校",$E41="一般",$I40="男子ダブルス",$L40="ab"),AND($D40="男",$D41="男",$E40="中学以下",$E41="一般",$I40="男子ダブルス",$L40="ab"))</f>
        <v>0</v>
      </c>
      <c r="AB40" s="198" t="b">
        <f>OR(AND($D40="男",$D41="男",$E40="一般",$E41="一般",$I40="男子ダブルス",$L40="cde"),AND($D40="男",$D41="男",$E40="一般",$E41="高校",$I40="男子ダブルス",$L40="cde"),AND($D40="男",$D41="男",$E40="一般",$E41="中学以下",$I40="男子ダブルス",$L40="cde"),AND($D40="男",$D41="男",$E40="高校",$E41="一般",$I40="男子ダブルス",$L40="cde"),AND($D40="男",$D41="男",$E40="中学以下",$E41="一般",$I40="男子ダブルス",$L40="cde"))</f>
        <v>0</v>
      </c>
      <c r="AC40" s="198" t="b">
        <f>OR(AND($D40="男",$D41="男",$E40="高校",$E41="高校",$I40="男子ダブルス",$L40="ab"),AND($D40="男",$D41="男",$E40="高校",$E41="中学以下",$I40="男子ダブルス",$L40="ab"),AND($D40="男",$D41="男",$E40="中学以下",$E41="高校",$I40="男子ダブルス",$L40="ab"))</f>
        <v>0</v>
      </c>
      <c r="AD40" s="198" t="b">
        <f>OR(AND($D40="男",$D41="男",$E40="高校",$E41="高校",$I40="男子ダブルス",$L40="cde"),AND($D40="男",$D41="男",$E40="高校",$E41="中学以下",$I40="男子ダブルス",$L40="cde"),AND($D40="男",$D41="男",$E40="中学以下",$E41="高校",$I40="男子ダブルス",$L40="cde"))</f>
        <v>0</v>
      </c>
      <c r="AE40" s="198" t="b">
        <f>AND($D40="男",$D41="男",$E40="中学以下",$E41="中学以下",$I40="男子ダブルス",$L40="ab")</f>
        <v>0</v>
      </c>
      <c r="AF40" s="198" t="b">
        <f>AND($D40="男",$D41="男",$E40="中学以下",$E41="中学以下",$I40="男子ダブルス",$L40="cde")</f>
        <v>0</v>
      </c>
      <c r="AG40" s="198" t="b">
        <f>OR(AND($D40="女",$D41="女",$E40="一般",$E41="一般",$I40="女子ダブルス",$L40="a"),AND($D40="女",$D41="女",$E40="一般",$E41="高校",$I40="女子ダブルス",$L40="a"),AND($D40="女",$D41="女",$E40="一般",$E41="中学以下",$I40="女子ダブルス",$L40="a"),AND($D40="女",$D41="女",$E40="高校",$E41="一般",$I40="女子ダブルス",$L40="a"),AND($D40="女",$D41="女",$E40="中学以下",$E41="一般",$I40="女子ダブルス",$L40="a"))</f>
        <v>0</v>
      </c>
      <c r="AH40" s="198" t="b">
        <f>OR(AND($D40="女",$D41="女",$E40="一般",$E41="一般",$I40="女子ダブルス",$L40="bcde"),AND($D40="女",$D41="女",$E40="一般",$E41="高校",$I40="女子ダブルス",$L40="bcde"),AND($D40="女",$D41="女",$E40="一般",$E41="中学以下",$I40="女子ダブルス",$L40="bcde"),AND($D40="女",$D41="女",$E40="高校",$E41="一般",$I40="女子ダブルス",$L40="bcde"),AND($D40="女",$D41="女",$E40="中学以下",$E41="一般",$I40="女子ダブルス",$L40="bcde"))</f>
        <v>0</v>
      </c>
      <c r="AI40" s="198" t="b">
        <f>OR(AND($D40="女",$D41="女",$E40="高校",$E41="高校",$I40="女子ダブルス",$L40="a"),AND($D40="女",$D41="女",$E40="高校",$E41="中学以下",$I40="女子ダブルス",$L40="a"),AND($D40="女",$D41="女",$E40="中学以下",$E41="高校",$I40="女子ダブルス",$L40="a"))</f>
        <v>0</v>
      </c>
      <c r="AJ40" s="198" t="b">
        <f>OR(AND($D40="女",$D41="女",$E40="高校",$E41="高校",$I40="女子ダブルス",$L40="bcde"),AND($D40="女",$D41="女",$E40="高校",$E41="中学以下",$I40="女子ダブルス",$L40="bcde"),AND($D40="女",$D41="女",$E40="中学以下",$E41="高校",$I40="女子ダブルス",$L40="bcde"))</f>
        <v>0</v>
      </c>
      <c r="AK40" s="198" t="b">
        <f>AND($D40="女",$D41="女",$E40="中学以下",$E41="中学以下",$I40="女子ダブルス",$L40="a")</f>
        <v>0</v>
      </c>
      <c r="AL40" s="198" t="b">
        <f>AND($D40="女",$D41="女",$E40="中学以下",$E41="中学以下",$I40="女子ダブルス",$L40="bcde")</f>
        <v>0</v>
      </c>
      <c r="AM40" s="198" t="b">
        <f>OR(AND($D40="男",$D41="女",$E40="一般",$E41="一般",$I40="ミックスダブルス",$L40="i"),AND($D40="女",$D41="男",$E40="一般",$E41="一般",$I40="ミックスダブルス",$L40="i"),AND($D40="男",$D41="女",$E40="一般",$E41="高校",$I40="ミックスダブルス",$L40="i"),AND($D40="男",$D41="女",$E40="一般",$E41="中学以下",$I40="ミックスダブルス",$L40="i"),AND($D40="女",$D41="男",$E40="一般",$E41="高校",$I40="ミックスダブルス",$L40="i"),AND($D40="女",$D41="男",$E40="一般",$E41="中学以下",$I40="ミックスダブルス",$L40="i"),AND($D40="女",$D41="男",$E40="高校",$E41="一般",$I40="ミックスダブルス",$L40="i"),AND($D40="男",$D41="女",$E40="高校",$E41="一般",$I40="ミックスダブルス",$L40="i"),AND($D40="男",$D41="女",$E40="中学以下",$E41="一般",$I40="ミックスダブルス",$L40="i"),AND($D40="女",$D41="男",$E40="中学以下",$E41="一般",$I40="ミックスダブルス",$L40="i"))</f>
        <v>0</v>
      </c>
      <c r="AN40" s="198" t="b">
        <f>OR(AND($D40="男",$D41="女",$E40="高校",$E41="高校",$I40="ミックスダブルス",$L40="i"),AND($D40="女",$D41="男",$E40="高校",$E41="高校",$I40="ミックスダブルス",$L40="i"),AND($D40="女",$D41="男",$E40="中学以下",$E41="高校",$I40="ミックスダブルス",$L40="i"),AND($D40="男",$D41="女",$E40="高校",$E41="中学以下",$I40="ミックスダブルス",$L40="i"),AND($D40="男",$D41="女",$E40="中学以下",$E41="高校",$I40="ミックスダブルス",$L40="i"),AND($D40="女",$D41="男",$E40="高校",$E41="中学以下",$I40="ミックスダブルス",$L40="i"))</f>
        <v>0</v>
      </c>
      <c r="AO40" s="198" t="b">
        <f>OR(AND($D40="男",$D41="女",$E40="中学以下",$E41="中学以下",$I40="ミックスダブルス",$L40="i"),AND($D40="女",$D41="男",$E40="中学以下",$E41="中学以下",$I40="ミックスダブルス",$L40="i"))</f>
        <v>0</v>
      </c>
      <c r="AP40" s="198" t="b">
        <f>OR(AND($D40="男",$D41="女",$E40="一般",$E41="一般",$I40="ミックスダブルス",$L40="j"),AND($D40="女",$D41="男",$E40="一般",$E41="一般",$I40="ミックスダブルス",$L40="j"),AND($D40="男",$D41="女",$E40="一般",$E41="高校",$I40="ミックスダブルス",$L40="j"),AND($D40="男",$D41="女",$E40="一般",$E41="中学以下",$I40="ミックスダブルス",$L40="j"),AND($D40="女",$D41="男",$E40="一般",$E41="高校",$I40="ミックスダブルス",$L40="j"),AND($D40="女",$D41="男",$E40="一般",$E41="中学以下",$I40="ミックスダブルス",$L40="j"),AND($D40="女",$D41="男",$E40="高校",$E41="一般",$I40="ミックスダブルス",$L40="j"),AND($D40="男",$D41="女",$E40="高校",$E41="一般",$I40="ミックスダブルス",$L40="j"),AND($D40="男",$D41="女",$E40="中学以下",$E41="一般",$I40="ミックスダブルス",$L40="j"),AND($D40="女",$D41="男",$E40="中学以下",$E41="一般",$I40="ミックスダブルス",$L40="j"))</f>
        <v>0</v>
      </c>
      <c r="AQ40" s="198" t="b">
        <f>OR(AND($D40="男",$D41="女",$E40="高校",$E41="高校",$I40="ミックスダブルス",$L40="j"),AND($D40="女",$D41="男",$E40="高校",$E41="高校",$I40="ミックスダブルス",$L40="j"),AND($D40="女",$D41="男",$E40="中学以下",$E41="高校",$I40="ミックスダブルス",$L40="j"),AND($D40="男",$D41="女",$E40="高校",$E41="中学以下",$I40="ミックスダブルス",$L40="j"),AND($D40="男",$D41="女",$E40="中学以下",$E41="高校",$I40="ミックスダブルス",$L40="j"),AND($D40="女",$D41="男",$E40="高校",$E41="中学以下",$I40="ミックスダブルス",$L40="j"))</f>
        <v>0</v>
      </c>
      <c r="AR40" s="198" t="b">
        <f>OR(AND($D40="男",$D41="女",$E40="中学以下",$E41="中学以下",$I40="ミックスダブルス",$L40="j"),AND($D40="女",$D41="男",$E40="中学以下",$E41="中学以下",$I40="ミックスダブルス",$L40="j"))</f>
        <v>0</v>
      </c>
      <c r="AS40" s="198" t="b">
        <f>AND($D40="男",$D41="男",$E40="一般",$E41="一般",$I40="男子45ダブルス",$L40="")</f>
        <v>0</v>
      </c>
    </row>
    <row r="41" spans="1:45" ht="30" customHeight="1" thickBot="1">
      <c r="A41" s="316"/>
      <c r="B41" s="317"/>
      <c r="C41" s="317"/>
      <c r="D41" s="121"/>
      <c r="E41" s="161"/>
      <c r="F41" s="318"/>
      <c r="G41" s="318"/>
      <c r="H41" s="318"/>
      <c r="I41" s="271"/>
      <c r="J41" s="272"/>
      <c r="K41" s="273"/>
      <c r="L41" s="307"/>
      <c r="M41" s="128"/>
      <c r="N41" s="319">
        <f t="shared" si="14"/>
      </c>
      <c r="O41" s="317"/>
      <c r="P41" s="317"/>
      <c r="Q41" s="146"/>
      <c r="R41" s="318">
        <f t="shared" si="15"/>
      </c>
      <c r="S41" s="318"/>
      <c r="T41" s="318"/>
      <c r="U41" s="271"/>
      <c r="V41" s="272"/>
      <c r="W41" s="273"/>
      <c r="X41" s="307"/>
      <c r="Y41" s="91">
        <f t="shared" si="17"/>
      </c>
      <c r="Z41" s="155" t="b">
        <f t="shared" si="7"/>
        <v>0</v>
      </c>
      <c r="AA41" s="198"/>
      <c r="AB41" s="198"/>
      <c r="AC41" s="198"/>
      <c r="AD41" s="198"/>
      <c r="AE41" s="198"/>
      <c r="AF41" s="198"/>
      <c r="AG41" s="198"/>
      <c r="AH41" s="198"/>
      <c r="AI41" s="198"/>
      <c r="AJ41" s="198"/>
      <c r="AK41" s="198"/>
      <c r="AL41" s="198"/>
      <c r="AM41" s="198"/>
      <c r="AN41" s="198"/>
      <c r="AO41" s="198"/>
      <c r="AP41" s="198"/>
      <c r="AQ41" s="198"/>
      <c r="AR41" s="198"/>
      <c r="AS41" s="198"/>
    </row>
    <row r="42" spans="1:45" ht="30" customHeight="1" thickBot="1">
      <c r="A42" s="320"/>
      <c r="B42" s="321"/>
      <c r="C42" s="321"/>
      <c r="D42" s="120"/>
      <c r="E42" s="162"/>
      <c r="F42" s="315"/>
      <c r="G42" s="315"/>
      <c r="H42" s="315"/>
      <c r="I42" s="268"/>
      <c r="J42" s="269"/>
      <c r="K42" s="270"/>
      <c r="L42" s="306"/>
      <c r="M42" s="129"/>
      <c r="N42" s="312">
        <f t="shared" si="14"/>
      </c>
      <c r="O42" s="313"/>
      <c r="P42" s="314"/>
      <c r="Q42" s="145"/>
      <c r="R42" s="315">
        <f t="shared" si="15"/>
      </c>
      <c r="S42" s="315"/>
      <c r="T42" s="315"/>
      <c r="U42" s="268">
        <f t="shared" si="16"/>
      </c>
      <c r="V42" s="269"/>
      <c r="W42" s="270"/>
      <c r="X42" s="306">
        <f>IF(L42="","",L42)</f>
      </c>
      <c r="Y42" s="90">
        <f t="shared" si="17"/>
      </c>
      <c r="Z42" s="155" t="b">
        <f t="shared" si="7"/>
        <v>0</v>
      </c>
      <c r="AA42" s="198" t="b">
        <f>OR(AND($D42="男",$D43="男",$E42="一般",$E43="一般",$I42="男子ダブルス",$L42="ab"),AND($D42="男",$D43="男",$E42="一般",$E43="高校",$I42="男子ダブルス",$L42="ab"),AND($D42="男",$D43="男",$E42="一般",$E43="中学以下",$I42="男子ダブルス",$L42="ab"),AND($D42="男",$D43="男",$E42="高校",$E43="一般",$I42="男子ダブルス",$L42="ab"),AND($D42="男",$D43="男",$E42="中学以下",$E43="一般",$I42="男子ダブルス",$L42="ab"))</f>
        <v>0</v>
      </c>
      <c r="AB42" s="198" t="b">
        <f>OR(AND($D42="男",$D43="男",$E42="一般",$E43="一般",$I42="男子ダブルス",$L42="cde"),AND($D42="男",$D43="男",$E42="一般",$E43="高校",$I42="男子ダブルス",$L42="cde"),AND($D42="男",$D43="男",$E42="一般",$E43="中学以下",$I42="男子ダブルス",$L42="cde"),AND($D42="男",$D43="男",$E42="高校",$E43="一般",$I42="男子ダブルス",$L42="cde"),AND($D42="男",$D43="男",$E42="中学以下",$E43="一般",$I42="男子ダブルス",$L42="cde"))</f>
        <v>0</v>
      </c>
      <c r="AC42" s="198" t="b">
        <f>OR(AND($D42="男",$D43="男",$E42="高校",$E43="高校",$I42="男子ダブルス",$L42="ab"),AND($D42="男",$D43="男",$E42="高校",$E43="中学以下",$I42="男子ダブルス",$L42="ab"),AND($D42="男",$D43="男",$E42="中学以下",$E43="高校",$I42="男子ダブルス",$L42="ab"))</f>
        <v>0</v>
      </c>
      <c r="AD42" s="198" t="b">
        <f>OR(AND($D42="男",$D43="男",$E42="高校",$E43="高校",$I42="男子ダブルス",$L42="cde"),AND($D42="男",$D43="男",$E42="高校",$E43="中学以下",$I42="男子ダブルス",$L42="cde"),AND($D42="男",$D43="男",$E42="中学以下",$E43="高校",$I42="男子ダブルス",$L42="cde"))</f>
        <v>0</v>
      </c>
      <c r="AE42" s="198" t="b">
        <f>AND($D42="男",$D43="男",$E42="中学以下",$E43="中学以下",$I42="男子ダブルス",$L42="ab")</f>
        <v>0</v>
      </c>
      <c r="AF42" s="198" t="b">
        <f>AND($D42="男",$D43="男",$E42="中学以下",$E43="中学以下",$I42="男子ダブルス",$L42="cde")</f>
        <v>0</v>
      </c>
      <c r="AG42" s="198" t="b">
        <f>OR(AND($D42="女",$D43="女",$E42="一般",$E43="一般",$I42="女子ダブルス",$L42="a"),AND($D42="女",$D43="女",$E42="一般",$E43="高校",$I42="女子ダブルス",$L42="a"),AND($D42="女",$D43="女",$E42="一般",$E43="中学以下",$I42="女子ダブルス",$L42="a"),AND($D42="女",$D43="女",$E42="高校",$E43="一般",$I42="女子ダブルス",$L42="a"),AND($D42="女",$D43="女",$E42="中学以下",$E43="一般",$I42="女子ダブルス",$L42="a"))</f>
        <v>0</v>
      </c>
      <c r="AH42" s="198" t="b">
        <f>OR(AND($D42="女",$D43="女",$E42="一般",$E43="一般",$I42="女子ダブルス",$L42="bcde"),AND($D42="女",$D43="女",$E42="一般",$E43="高校",$I42="女子ダブルス",$L42="bcde"),AND($D42="女",$D43="女",$E42="一般",$E43="中学以下",$I42="女子ダブルス",$L42="bcde"),AND($D42="女",$D43="女",$E42="高校",$E43="一般",$I42="女子ダブルス",$L42="bcde"),AND($D42="女",$D43="女",$E42="中学以下",$E43="一般",$I42="女子ダブルス",$L42="bcde"))</f>
        <v>0</v>
      </c>
      <c r="AI42" s="198" t="b">
        <f>OR(AND($D42="女",$D43="女",$E42="高校",$E43="高校",$I42="女子ダブルス",$L42="a"),AND($D42="女",$D43="女",$E42="高校",$E43="中学以下",$I42="女子ダブルス",$L42="a"),AND($D42="女",$D43="女",$E42="中学以下",$E43="高校",$I42="女子ダブルス",$L42="a"))</f>
        <v>0</v>
      </c>
      <c r="AJ42" s="198" t="b">
        <f>OR(AND($D42="女",$D43="女",$E42="高校",$E43="高校",$I42="女子ダブルス",$L42="bcde"),AND($D42="女",$D43="女",$E42="高校",$E43="中学以下",$I42="女子ダブルス",$L42="bcde"),AND($D42="女",$D43="女",$E42="中学以下",$E43="高校",$I42="女子ダブルス",$L42="bcde"))</f>
        <v>0</v>
      </c>
      <c r="AK42" s="198" t="b">
        <f>AND($D42="女",$D43="女",$E42="中学以下",$E43="中学以下",$I42="女子ダブルス",$L42="a")</f>
        <v>0</v>
      </c>
      <c r="AL42" s="198" t="b">
        <f>AND($D42="女",$D43="女",$E42="中学以下",$E43="中学以下",$I42="女子ダブルス",$L42="bcde")</f>
        <v>0</v>
      </c>
      <c r="AM42" s="198" t="b">
        <f>OR(AND($D42="男",$D43="女",$E42="一般",$E43="一般",$I42="ミックスダブルス",$L42="i"),AND($D42="女",$D43="男",$E42="一般",$E43="一般",$I42="ミックスダブルス",$L42="i"),AND($D42="男",$D43="女",$E42="一般",$E43="高校",$I42="ミックスダブルス",$L42="i"),AND($D42="男",$D43="女",$E42="一般",$E43="中学以下",$I42="ミックスダブルス",$L42="i"),AND($D42="女",$D43="男",$E42="一般",$E43="高校",$I42="ミックスダブルス",$L42="i"),AND($D42="女",$D43="男",$E42="一般",$E43="中学以下",$I42="ミックスダブルス",$L42="i"),AND($D42="女",$D43="男",$E42="高校",$E43="一般",$I42="ミックスダブルス",$L42="i"),AND($D42="男",$D43="女",$E42="高校",$E43="一般",$I42="ミックスダブルス",$L42="i"),AND($D42="男",$D43="女",$E42="中学以下",$E43="一般",$I42="ミックスダブルス",$L42="i"),AND($D42="女",$D43="男",$E42="中学以下",$E43="一般",$I42="ミックスダブルス",$L42="i"))</f>
        <v>0</v>
      </c>
      <c r="AN42" s="198" t="b">
        <f>OR(AND($D42="男",$D43="女",$E42="高校",$E43="高校",$I42="ミックスダブルス",$L42="i"),AND($D42="女",$D43="男",$E42="高校",$E43="高校",$I42="ミックスダブルス",$L42="i"),AND($D42="女",$D43="男",$E42="中学以下",$E43="高校",$I42="ミックスダブルス",$L42="i"),AND($D42="男",$D43="女",$E42="高校",$E43="中学以下",$I42="ミックスダブルス",$L42="i"),AND($D42="男",$D43="女",$E42="中学以下",$E43="高校",$I42="ミックスダブルス",$L42="i"),AND($D42="女",$D43="男",$E42="高校",$E43="中学以下",$I42="ミックスダブルス",$L42="i"))</f>
        <v>0</v>
      </c>
      <c r="AO42" s="198" t="b">
        <f>OR(AND($D42="男",$D43="女",$E42="中学以下",$E43="中学以下",$I42="ミックスダブルス",$L42="i"),AND($D42="女",$D43="男",$E42="中学以下",$E43="中学以下",$I42="ミックスダブルス",$L42="i"))</f>
        <v>0</v>
      </c>
      <c r="AP42" s="198" t="b">
        <f>OR(AND($D42="男",$D43="女",$E42="一般",$E43="一般",$I42="ミックスダブルス",$L42="j"),AND($D42="女",$D43="男",$E42="一般",$E43="一般",$I42="ミックスダブルス",$L42="j"),AND($D42="男",$D43="女",$E42="一般",$E43="高校",$I42="ミックスダブルス",$L42="j"),AND($D42="男",$D43="女",$E42="一般",$E43="中学以下",$I42="ミックスダブルス",$L42="j"),AND($D42="女",$D43="男",$E42="一般",$E43="高校",$I42="ミックスダブルス",$L42="j"),AND($D42="女",$D43="男",$E42="一般",$E43="中学以下",$I42="ミックスダブルス",$L42="j"),AND($D42="女",$D43="男",$E42="高校",$E43="一般",$I42="ミックスダブルス",$L42="j"),AND($D42="男",$D43="女",$E42="高校",$E43="一般",$I42="ミックスダブルス",$L42="j"),AND($D42="男",$D43="女",$E42="中学以下",$E43="一般",$I42="ミックスダブルス",$L42="j"),AND($D42="女",$D43="男",$E42="中学以下",$E43="一般",$I42="ミックスダブルス",$L42="j"))</f>
        <v>0</v>
      </c>
      <c r="AQ42" s="198" t="b">
        <f>OR(AND($D42="男",$D43="女",$E42="高校",$E43="高校",$I42="ミックスダブルス",$L42="j"),AND($D42="女",$D43="男",$E42="高校",$E43="高校",$I42="ミックスダブルス",$L42="j"),AND($D42="女",$D43="男",$E42="中学以下",$E43="高校",$I42="ミックスダブルス",$L42="j"),AND($D42="男",$D43="女",$E42="高校",$E43="中学以下",$I42="ミックスダブルス",$L42="j"),AND($D42="男",$D43="女",$E42="中学以下",$E43="高校",$I42="ミックスダブルス",$L42="j"),AND($D42="女",$D43="男",$E42="高校",$E43="中学以下",$I42="ミックスダブルス",$L42="j"))</f>
        <v>0</v>
      </c>
      <c r="AR42" s="198" t="b">
        <f>OR(AND($D42="男",$D43="女",$E42="中学以下",$E43="中学以下",$I42="ミックスダブルス",$L42="j"),AND($D42="女",$D43="男",$E42="中学以下",$E43="中学以下",$I42="ミックスダブルス",$L42="j"))</f>
        <v>0</v>
      </c>
      <c r="AS42" s="198" t="b">
        <f>AND($D42="男",$D43="男",$E42="一般",$E43="一般",$I42="男子45ダブルス",$L42="")</f>
        <v>0</v>
      </c>
    </row>
    <row r="43" spans="1:45" ht="30" customHeight="1" thickBot="1">
      <c r="A43" s="316"/>
      <c r="B43" s="317"/>
      <c r="C43" s="317"/>
      <c r="D43" s="121"/>
      <c r="E43" s="161"/>
      <c r="F43" s="318"/>
      <c r="G43" s="318"/>
      <c r="H43" s="318"/>
      <c r="I43" s="271"/>
      <c r="J43" s="272"/>
      <c r="K43" s="273"/>
      <c r="L43" s="307"/>
      <c r="M43" s="128"/>
      <c r="N43" s="319">
        <f t="shared" si="14"/>
      </c>
      <c r="O43" s="317"/>
      <c r="P43" s="317"/>
      <c r="Q43" s="146"/>
      <c r="R43" s="318">
        <f t="shared" si="15"/>
      </c>
      <c r="S43" s="318"/>
      <c r="T43" s="318"/>
      <c r="U43" s="271"/>
      <c r="V43" s="272"/>
      <c r="W43" s="273"/>
      <c r="X43" s="307"/>
      <c r="Y43" s="91">
        <f t="shared" si="17"/>
      </c>
      <c r="Z43" s="155" t="b">
        <f t="shared" si="7"/>
        <v>0</v>
      </c>
      <c r="AA43" s="198"/>
      <c r="AB43" s="198"/>
      <c r="AC43" s="198"/>
      <c r="AD43" s="198"/>
      <c r="AE43" s="198"/>
      <c r="AF43" s="198"/>
      <c r="AG43" s="198"/>
      <c r="AH43" s="198"/>
      <c r="AI43" s="198"/>
      <c r="AJ43" s="198"/>
      <c r="AK43" s="198"/>
      <c r="AL43" s="198"/>
      <c r="AM43" s="198"/>
      <c r="AN43" s="198"/>
      <c r="AO43" s="198"/>
      <c r="AP43" s="198"/>
      <c r="AQ43" s="198"/>
      <c r="AR43" s="198"/>
      <c r="AS43" s="198"/>
    </row>
    <row r="44" spans="1:45" ht="30" customHeight="1" thickBot="1">
      <c r="A44" s="320"/>
      <c r="B44" s="321"/>
      <c r="C44" s="321"/>
      <c r="D44" s="120"/>
      <c r="E44" s="162"/>
      <c r="F44" s="315"/>
      <c r="G44" s="315"/>
      <c r="H44" s="315"/>
      <c r="I44" s="268"/>
      <c r="J44" s="269"/>
      <c r="K44" s="270"/>
      <c r="L44" s="306"/>
      <c r="M44" s="129"/>
      <c r="N44" s="312">
        <f t="shared" si="14"/>
      </c>
      <c r="O44" s="313"/>
      <c r="P44" s="314"/>
      <c r="Q44" s="145"/>
      <c r="R44" s="315">
        <f t="shared" si="15"/>
      </c>
      <c r="S44" s="315"/>
      <c r="T44" s="315"/>
      <c r="U44" s="268">
        <f t="shared" si="16"/>
      </c>
      <c r="V44" s="269"/>
      <c r="W44" s="270"/>
      <c r="X44" s="306">
        <f>IF(L44="","",L44)</f>
      </c>
      <c r="Y44" s="90">
        <f t="shared" si="17"/>
      </c>
      <c r="Z44" s="155" t="b">
        <f t="shared" si="7"/>
        <v>0</v>
      </c>
      <c r="AA44" s="198" t="b">
        <f>OR(AND($D44="男",$D45="男",$E44="一般",$E45="一般",$I44="男子ダブルス",$L44="ab"),AND($D44="男",$D45="男",$E44="一般",$E45="高校",$I44="男子ダブルス",$L44="ab"),AND($D44="男",$D45="男",$E44="一般",$E45="中学以下",$I44="男子ダブルス",$L44="ab"),AND($D44="男",$D45="男",$E44="高校",$E45="一般",$I44="男子ダブルス",$L44="ab"),AND($D44="男",$D45="男",$E44="中学以下",$E45="一般",$I44="男子ダブルス",$L44="ab"))</f>
        <v>0</v>
      </c>
      <c r="AB44" s="198" t="b">
        <f>OR(AND($D44="男",$D45="男",$E44="一般",$E45="一般",$I44="男子ダブルス",$L44="cde"),AND($D44="男",$D45="男",$E44="一般",$E45="高校",$I44="男子ダブルス",$L44="cde"),AND($D44="男",$D45="男",$E44="一般",$E45="中学以下",$I44="男子ダブルス",$L44="cde"),AND($D44="男",$D45="男",$E44="高校",$E45="一般",$I44="男子ダブルス",$L44="cde"),AND($D44="男",$D45="男",$E44="中学以下",$E45="一般",$I44="男子ダブルス",$L44="cde"))</f>
        <v>0</v>
      </c>
      <c r="AC44" s="198" t="b">
        <f>OR(AND($D44="男",$D45="男",$E44="高校",$E45="高校",$I44="男子ダブルス",$L44="ab"),AND($D44="男",$D45="男",$E44="高校",$E45="中学以下",$I44="男子ダブルス",$L44="ab"),AND($D44="男",$D45="男",$E44="中学以下",$E45="高校",$I44="男子ダブルス",$L44="ab"))</f>
        <v>0</v>
      </c>
      <c r="AD44" s="198" t="b">
        <f>OR(AND($D44="男",$D45="男",$E44="高校",$E45="高校",$I44="男子ダブルス",$L44="cde"),AND($D44="男",$D45="男",$E44="高校",$E45="中学以下",$I44="男子ダブルス",$L44="cde"),AND($D44="男",$D45="男",$E44="中学以下",$E45="高校",$I44="男子ダブルス",$L44="cde"))</f>
        <v>0</v>
      </c>
      <c r="AE44" s="198" t="b">
        <f>AND($D44="男",$D45="男",$E44="中学以下",$E45="中学以下",$I44="男子ダブルス",$L44="ab")</f>
        <v>0</v>
      </c>
      <c r="AF44" s="198" t="b">
        <f>AND($D44="男",$D45="男",$E44="中学以下",$E45="中学以下",$I44="男子ダブルス",$L44="cde")</f>
        <v>0</v>
      </c>
      <c r="AG44" s="198" t="b">
        <f>OR(AND($D44="女",$D45="女",$E44="一般",$E45="一般",$I44="女子ダブルス",$L44="a"),AND($D44="女",$D45="女",$E44="一般",$E45="高校",$I44="女子ダブルス",$L44="a"),AND($D44="女",$D45="女",$E44="一般",$E45="中学以下",$I44="女子ダブルス",$L44="a"),AND($D44="女",$D45="女",$E44="高校",$E45="一般",$I44="女子ダブルス",$L44="a"),AND($D44="女",$D45="女",$E44="中学以下",$E45="一般",$I44="女子ダブルス",$L44="a"))</f>
        <v>0</v>
      </c>
      <c r="AH44" s="198" t="b">
        <f>OR(AND($D44="女",$D45="女",$E44="一般",$E45="一般",$I44="女子ダブルス",$L44="bcde"),AND($D44="女",$D45="女",$E44="一般",$E45="高校",$I44="女子ダブルス",$L44="bcde"),AND($D44="女",$D45="女",$E44="一般",$E45="中学以下",$I44="女子ダブルス",$L44="bcde"),AND($D44="女",$D45="女",$E44="高校",$E45="一般",$I44="女子ダブルス",$L44="bcde"),AND($D44="女",$D45="女",$E44="中学以下",$E45="一般",$I44="女子ダブルス",$L44="bcde"))</f>
        <v>0</v>
      </c>
      <c r="AI44" s="198" t="b">
        <f>OR(AND($D44="女",$D45="女",$E44="高校",$E45="高校",$I44="女子ダブルス",$L44="a"),AND($D44="女",$D45="女",$E44="高校",$E45="中学以下",$I44="女子ダブルス",$L44="a"),AND($D44="女",$D45="女",$E44="中学以下",$E45="高校",$I44="女子ダブルス",$L44="a"))</f>
        <v>0</v>
      </c>
      <c r="AJ44" s="198" t="b">
        <f>OR(AND($D44="女",$D45="女",$E44="高校",$E45="高校",$I44="女子ダブルス",$L44="bcde"),AND($D44="女",$D45="女",$E44="高校",$E45="中学以下",$I44="女子ダブルス",$L44="bcde"),AND($D44="女",$D45="女",$E44="中学以下",$E45="高校",$I44="女子ダブルス",$L44="bcde"))</f>
        <v>0</v>
      </c>
      <c r="AK44" s="198" t="b">
        <f>AND($D44="女",$D45="女",$E44="中学以下",$E45="中学以下",$I44="女子ダブルス",$L44="a")</f>
        <v>0</v>
      </c>
      <c r="AL44" s="198" t="b">
        <f>AND($D44="女",$D45="女",$E44="中学以下",$E45="中学以下",$I44="女子ダブルス",$L44="bcde")</f>
        <v>0</v>
      </c>
      <c r="AM44" s="198" t="b">
        <f>OR(AND($D44="男",$D45="女",$E44="一般",$E45="一般",$I44="ミックスダブルス",$L44="i"),AND($D44="女",$D45="男",$E44="一般",$E45="一般",$I44="ミックスダブルス",$L44="i"),AND($D44="男",$D45="女",$E44="一般",$E45="高校",$I44="ミックスダブルス",$L44="i"),AND($D44="男",$D45="女",$E44="一般",$E45="中学以下",$I44="ミックスダブルス",$L44="i"),AND($D44="女",$D45="男",$E44="一般",$E45="高校",$I44="ミックスダブルス",$L44="i"),AND($D44="女",$D45="男",$E44="一般",$E45="中学以下",$I44="ミックスダブルス",$L44="i"),AND($D44="女",$D45="男",$E44="高校",$E45="一般",$I44="ミックスダブルス",$L44="i"),AND($D44="男",$D45="女",$E44="高校",$E45="一般",$I44="ミックスダブルス",$L44="i"),AND($D44="男",$D45="女",$E44="中学以下",$E45="一般",$I44="ミックスダブルス",$L44="i"),AND($D44="女",$D45="男",$E44="中学以下",$E45="一般",$I44="ミックスダブルス",$L44="i"))</f>
        <v>0</v>
      </c>
      <c r="AN44" s="198" t="b">
        <f>OR(AND($D44="男",$D45="女",$E44="高校",$E45="高校",$I44="ミックスダブルス",$L44="i"),AND($D44="女",$D45="男",$E44="高校",$E45="高校",$I44="ミックスダブルス",$L44="i"),AND($D44="女",$D45="男",$E44="中学以下",$E45="高校",$I44="ミックスダブルス",$L44="i"),AND($D44="男",$D45="女",$E44="高校",$E45="中学以下",$I44="ミックスダブルス",$L44="i"),AND($D44="男",$D45="女",$E44="中学以下",$E45="高校",$I44="ミックスダブルス",$L44="i"),AND($D44="女",$D45="男",$E44="高校",$E45="中学以下",$I44="ミックスダブルス",$L44="i"))</f>
        <v>0</v>
      </c>
      <c r="AO44" s="198" t="b">
        <f>OR(AND($D44="男",$D45="女",$E44="中学以下",$E45="中学以下",$I44="ミックスダブルス",$L44="i"),AND($D44="女",$D45="男",$E44="中学以下",$E45="中学以下",$I44="ミックスダブルス",$L44="i"))</f>
        <v>0</v>
      </c>
      <c r="AP44" s="198" t="b">
        <f>OR(AND($D44="男",$D45="女",$E44="一般",$E45="一般",$I44="ミックスダブルス",$L44="j"),AND($D44="女",$D45="男",$E44="一般",$E45="一般",$I44="ミックスダブルス",$L44="j"),AND($D44="男",$D45="女",$E44="一般",$E45="高校",$I44="ミックスダブルス",$L44="j"),AND($D44="男",$D45="女",$E44="一般",$E45="中学以下",$I44="ミックスダブルス",$L44="j"),AND($D44="女",$D45="男",$E44="一般",$E45="高校",$I44="ミックスダブルス",$L44="j"),AND($D44="女",$D45="男",$E44="一般",$E45="中学以下",$I44="ミックスダブルス",$L44="j"),AND($D44="女",$D45="男",$E44="高校",$E45="一般",$I44="ミックスダブルス",$L44="j"),AND($D44="男",$D45="女",$E44="高校",$E45="一般",$I44="ミックスダブルス",$L44="j"),AND($D44="男",$D45="女",$E44="中学以下",$E45="一般",$I44="ミックスダブルス",$L44="j"),AND($D44="女",$D45="男",$E44="中学以下",$E45="一般",$I44="ミックスダブルス",$L44="j"))</f>
        <v>0</v>
      </c>
      <c r="AQ44" s="198" t="b">
        <f>OR(AND($D44="男",$D45="女",$E44="高校",$E45="高校",$I44="ミックスダブルス",$L44="j"),AND($D44="女",$D45="男",$E44="高校",$E45="高校",$I44="ミックスダブルス",$L44="j"),AND($D44="女",$D45="男",$E44="中学以下",$E45="高校",$I44="ミックスダブルス",$L44="j"),AND($D44="男",$D45="女",$E44="高校",$E45="中学以下",$I44="ミックスダブルス",$L44="j"),AND($D44="男",$D45="女",$E44="中学以下",$E45="高校",$I44="ミックスダブルス",$L44="j"),AND($D44="女",$D45="男",$E44="高校",$E45="中学以下",$I44="ミックスダブルス",$L44="j"))</f>
        <v>0</v>
      </c>
      <c r="AR44" s="198" t="b">
        <f>OR(AND($D44="男",$D45="女",$E44="中学以下",$E45="中学以下",$I44="ミックスダブルス",$L44="j"),AND($D44="女",$D45="男",$E44="中学以下",$E45="中学以下",$I44="ミックスダブルス",$L44="j"))</f>
        <v>0</v>
      </c>
      <c r="AS44" s="198" t="b">
        <f>AND($D44="男",$D45="男",$E44="一般",$E45="一般",$I44="男子45ダブルス",$L44="")</f>
        <v>0</v>
      </c>
    </row>
    <row r="45" spans="1:45" ht="30" customHeight="1" thickBot="1">
      <c r="A45" s="316"/>
      <c r="B45" s="317"/>
      <c r="C45" s="317"/>
      <c r="D45" s="121"/>
      <c r="E45" s="161"/>
      <c r="F45" s="318"/>
      <c r="G45" s="318"/>
      <c r="H45" s="318"/>
      <c r="I45" s="271"/>
      <c r="J45" s="272"/>
      <c r="K45" s="273"/>
      <c r="L45" s="307"/>
      <c r="M45" s="128"/>
      <c r="N45" s="319">
        <f t="shared" si="14"/>
      </c>
      <c r="O45" s="317"/>
      <c r="P45" s="317"/>
      <c r="Q45" s="146"/>
      <c r="R45" s="318">
        <f t="shared" si="15"/>
      </c>
      <c r="S45" s="318"/>
      <c r="T45" s="318"/>
      <c r="U45" s="271"/>
      <c r="V45" s="272"/>
      <c r="W45" s="273"/>
      <c r="X45" s="307"/>
      <c r="Y45" s="91">
        <f t="shared" si="17"/>
      </c>
      <c r="Z45" s="155" t="b">
        <f t="shared" si="7"/>
        <v>0</v>
      </c>
      <c r="AA45" s="198"/>
      <c r="AB45" s="198"/>
      <c r="AC45" s="198"/>
      <c r="AD45" s="198"/>
      <c r="AE45" s="198"/>
      <c r="AF45" s="198"/>
      <c r="AG45" s="198"/>
      <c r="AH45" s="198"/>
      <c r="AI45" s="198"/>
      <c r="AJ45" s="198"/>
      <c r="AK45" s="198"/>
      <c r="AL45" s="198"/>
      <c r="AM45" s="198"/>
      <c r="AN45" s="198"/>
      <c r="AO45" s="198"/>
      <c r="AP45" s="198"/>
      <c r="AQ45" s="198"/>
      <c r="AR45" s="198"/>
      <c r="AS45" s="198"/>
    </row>
    <row r="46" spans="1:45" ht="30" customHeight="1" thickBot="1">
      <c r="A46" s="320"/>
      <c r="B46" s="321"/>
      <c r="C46" s="321"/>
      <c r="D46" s="120"/>
      <c r="E46" s="162"/>
      <c r="F46" s="315"/>
      <c r="G46" s="315"/>
      <c r="H46" s="315"/>
      <c r="I46" s="268"/>
      <c r="J46" s="269"/>
      <c r="K46" s="270"/>
      <c r="L46" s="306"/>
      <c r="M46" s="129"/>
      <c r="N46" s="312">
        <f t="shared" si="14"/>
      </c>
      <c r="O46" s="313"/>
      <c r="P46" s="314"/>
      <c r="Q46" s="145"/>
      <c r="R46" s="315">
        <f t="shared" si="15"/>
      </c>
      <c r="S46" s="315"/>
      <c r="T46" s="315"/>
      <c r="U46" s="268">
        <f t="shared" si="16"/>
      </c>
      <c r="V46" s="269"/>
      <c r="W46" s="270"/>
      <c r="X46" s="306">
        <f>IF(L46="","",L46)</f>
      </c>
      <c r="Y46" s="90">
        <f t="shared" si="17"/>
      </c>
      <c r="Z46" s="155" t="b">
        <f t="shared" si="7"/>
        <v>0</v>
      </c>
      <c r="AA46" s="198" t="b">
        <f>OR(AND($D46="男",$D47="男",$E46="一般",$E47="一般",$I46="男子ダブルス",$L46="ab"),AND($D46="男",$D47="男",$E46="一般",$E47="高校",$I46="男子ダブルス",$L46="ab"),AND($D46="男",$D47="男",$E46="一般",$E47="中学以下",$I46="男子ダブルス",$L46="ab"),AND($D46="男",$D47="男",$E46="高校",$E47="一般",$I46="男子ダブルス",$L46="ab"),AND($D46="男",$D47="男",$E46="中学以下",$E47="一般",$I46="男子ダブルス",$L46="ab"))</f>
        <v>0</v>
      </c>
      <c r="AB46" s="198" t="b">
        <f>OR(AND($D46="男",$D47="男",$E46="一般",$E47="一般",$I46="男子ダブルス",$L46="cde"),AND($D46="男",$D47="男",$E46="一般",$E47="高校",$I46="男子ダブルス",$L46="cde"),AND($D46="男",$D47="男",$E46="一般",$E47="中学以下",$I46="男子ダブルス",$L46="cde"),AND($D46="男",$D47="男",$E46="高校",$E47="一般",$I46="男子ダブルス",$L46="cde"),AND($D46="男",$D47="男",$E46="中学以下",$E47="一般",$I46="男子ダブルス",$L46="cde"))</f>
        <v>0</v>
      </c>
      <c r="AC46" s="198" t="b">
        <f>OR(AND($D46="男",$D47="男",$E46="高校",$E47="高校",$I46="男子ダブルス",$L46="ab"),AND($D46="男",$D47="男",$E46="高校",$E47="中学以下",$I46="男子ダブルス",$L46="ab"),AND($D46="男",$D47="男",$E46="中学以下",$E47="高校",$I46="男子ダブルス",$L46="ab"))</f>
        <v>0</v>
      </c>
      <c r="AD46" s="198" t="b">
        <f>OR(AND($D46="男",$D47="男",$E46="高校",$E47="高校",$I46="男子ダブルス",$L46="cde"),AND($D46="男",$D47="男",$E46="高校",$E47="中学以下",$I46="男子ダブルス",$L46="cde"),AND($D46="男",$D47="男",$E46="中学以下",$E47="高校",$I46="男子ダブルス",$L46="cde"))</f>
        <v>0</v>
      </c>
      <c r="AE46" s="198" t="b">
        <f>AND($D46="男",$D47="男",$E46="中学以下",$E47="中学以下",$I46="男子ダブルス",$L46="ab")</f>
        <v>0</v>
      </c>
      <c r="AF46" s="198" t="b">
        <f>AND($D46="男",$D47="男",$E46="中学以下",$E47="中学以下",$I46="男子ダブルス",$L46="cde")</f>
        <v>0</v>
      </c>
      <c r="AG46" s="198" t="b">
        <f>OR(AND($D46="女",$D47="女",$E46="一般",$E47="一般",$I46="女子ダブルス",$L46="a"),AND($D46="女",$D47="女",$E46="一般",$E47="高校",$I46="女子ダブルス",$L46="a"),AND($D46="女",$D47="女",$E46="一般",$E47="中学以下",$I46="女子ダブルス",$L46="a"),AND($D46="女",$D47="女",$E46="高校",$E47="一般",$I46="女子ダブルス",$L46="a"),AND($D46="女",$D47="女",$E46="中学以下",$E47="一般",$I46="女子ダブルス",$L46="a"))</f>
        <v>0</v>
      </c>
      <c r="AH46" s="198" t="b">
        <f>OR(AND($D46="女",$D47="女",$E46="一般",$E47="一般",$I46="女子ダブルス",$L46="bcde"),AND($D46="女",$D47="女",$E46="一般",$E47="高校",$I46="女子ダブルス",$L46="bcde"),AND($D46="女",$D47="女",$E46="一般",$E47="中学以下",$I46="女子ダブルス",$L46="bcde"),AND($D46="女",$D47="女",$E46="高校",$E47="一般",$I46="女子ダブルス",$L46="bcde"),AND($D46="女",$D47="女",$E46="中学以下",$E47="一般",$I46="女子ダブルス",$L46="bcde"))</f>
        <v>0</v>
      </c>
      <c r="AI46" s="198" t="b">
        <f>OR(AND($D46="女",$D47="女",$E46="高校",$E47="高校",$I46="女子ダブルス",$L46="a"),AND($D46="女",$D47="女",$E46="高校",$E47="中学以下",$I46="女子ダブルス",$L46="a"),AND($D46="女",$D47="女",$E46="中学以下",$E47="高校",$I46="女子ダブルス",$L46="a"))</f>
        <v>0</v>
      </c>
      <c r="AJ46" s="198" t="b">
        <f>OR(AND($D46="女",$D47="女",$E46="高校",$E47="高校",$I46="女子ダブルス",$L46="bcde"),AND($D46="女",$D47="女",$E46="高校",$E47="中学以下",$I46="女子ダブルス",$L46="bcde"),AND($D46="女",$D47="女",$E46="中学以下",$E47="高校",$I46="女子ダブルス",$L46="bcde"))</f>
        <v>0</v>
      </c>
      <c r="AK46" s="198" t="b">
        <f>AND($D46="女",$D47="女",$E46="中学以下",$E47="中学以下",$I46="女子ダブルス",$L46="a")</f>
        <v>0</v>
      </c>
      <c r="AL46" s="198" t="b">
        <f>AND($D46="女",$D47="女",$E46="中学以下",$E47="中学以下",$I46="女子ダブルス",$L46="bcde")</f>
        <v>0</v>
      </c>
      <c r="AM46" s="198" t="b">
        <f>OR(AND($D46="男",$D47="女",$E46="一般",$E47="一般",$I46="ミックスダブルス",$L46="i"),AND($D46="女",$D47="男",$E46="一般",$E47="一般",$I46="ミックスダブルス",$L46="i"),AND($D46="男",$D47="女",$E46="一般",$E47="高校",$I46="ミックスダブルス",$L46="i"),AND($D46="男",$D47="女",$E46="一般",$E47="中学以下",$I46="ミックスダブルス",$L46="i"),AND($D46="女",$D47="男",$E46="一般",$E47="高校",$I46="ミックスダブルス",$L46="i"),AND($D46="女",$D47="男",$E46="一般",$E47="中学以下",$I46="ミックスダブルス",$L46="i"),AND($D46="女",$D47="男",$E46="高校",$E47="一般",$I46="ミックスダブルス",$L46="i"),AND($D46="男",$D47="女",$E46="高校",$E47="一般",$I46="ミックスダブルス",$L46="i"),AND($D46="男",$D47="女",$E46="中学以下",$E47="一般",$I46="ミックスダブルス",$L46="i"),AND($D46="女",$D47="男",$E46="中学以下",$E47="一般",$I46="ミックスダブルス",$L46="i"))</f>
        <v>0</v>
      </c>
      <c r="AN46" s="198" t="b">
        <f>OR(AND($D46="男",$D47="女",$E46="高校",$E47="高校",$I46="ミックスダブルス",$L46="i"),AND($D46="女",$D47="男",$E46="高校",$E47="高校",$I46="ミックスダブルス",$L46="i"),AND($D46="女",$D47="男",$E46="中学以下",$E47="高校",$I46="ミックスダブルス",$L46="i"),AND($D46="男",$D47="女",$E46="高校",$E47="中学以下",$I46="ミックスダブルス",$L46="i"),AND($D46="男",$D47="女",$E46="中学以下",$E47="高校",$I46="ミックスダブルス",$L46="i"),AND($D46="女",$D47="男",$E46="高校",$E47="中学以下",$I46="ミックスダブルス",$L46="i"))</f>
        <v>0</v>
      </c>
      <c r="AO46" s="198" t="b">
        <f>OR(AND($D46="男",$D47="女",$E46="中学以下",$E47="中学以下",$I46="ミックスダブルス",$L46="i"),AND($D46="女",$D47="男",$E46="中学以下",$E47="中学以下",$I46="ミックスダブルス",$L46="i"))</f>
        <v>0</v>
      </c>
      <c r="AP46" s="198" t="b">
        <f>OR(AND($D46="男",$D47="女",$E46="一般",$E47="一般",$I46="ミックスダブルス",$L46="j"),AND($D46="女",$D47="男",$E46="一般",$E47="一般",$I46="ミックスダブルス",$L46="j"),AND($D46="男",$D47="女",$E46="一般",$E47="高校",$I46="ミックスダブルス",$L46="j"),AND($D46="男",$D47="女",$E46="一般",$E47="中学以下",$I46="ミックスダブルス",$L46="j"),AND($D46="女",$D47="男",$E46="一般",$E47="高校",$I46="ミックスダブルス",$L46="j"),AND($D46="女",$D47="男",$E46="一般",$E47="中学以下",$I46="ミックスダブルス",$L46="j"),AND($D46="女",$D47="男",$E46="高校",$E47="一般",$I46="ミックスダブルス",$L46="j"),AND($D46="男",$D47="女",$E46="高校",$E47="一般",$I46="ミックスダブルス",$L46="j"),AND($D46="男",$D47="女",$E46="中学以下",$E47="一般",$I46="ミックスダブルス",$L46="j"),AND($D46="女",$D47="男",$E46="中学以下",$E47="一般",$I46="ミックスダブルス",$L46="j"))</f>
        <v>0</v>
      </c>
      <c r="AQ46" s="198" t="b">
        <f>OR(AND($D46="男",$D47="女",$E46="高校",$E47="高校",$I46="ミックスダブルス",$L46="j"),AND($D46="女",$D47="男",$E46="高校",$E47="高校",$I46="ミックスダブルス",$L46="j"),AND($D46="女",$D47="男",$E46="中学以下",$E47="高校",$I46="ミックスダブルス",$L46="j"),AND($D46="男",$D47="女",$E46="高校",$E47="中学以下",$I46="ミックスダブルス",$L46="j"),AND($D46="男",$D47="女",$E46="中学以下",$E47="高校",$I46="ミックスダブルス",$L46="j"),AND($D46="女",$D47="男",$E46="高校",$E47="中学以下",$I46="ミックスダブルス",$L46="j"))</f>
        <v>0</v>
      </c>
      <c r="AR46" s="198" t="b">
        <f>OR(AND($D46="男",$D47="女",$E46="中学以下",$E47="中学以下",$I46="ミックスダブルス",$L46="j"),AND($D46="女",$D47="男",$E46="中学以下",$E47="中学以下",$I46="ミックスダブルス",$L46="j"))</f>
        <v>0</v>
      </c>
      <c r="AS46" s="198" t="b">
        <f>AND($D46="男",$D47="男",$E46="一般",$E47="一般",$I46="男子45ダブルス",$L46="")</f>
        <v>0</v>
      </c>
    </row>
    <row r="47" spans="1:45" ht="30" customHeight="1" thickBot="1">
      <c r="A47" s="316"/>
      <c r="B47" s="317"/>
      <c r="C47" s="317"/>
      <c r="D47" s="121"/>
      <c r="E47" s="161"/>
      <c r="F47" s="318"/>
      <c r="G47" s="318"/>
      <c r="H47" s="318"/>
      <c r="I47" s="271"/>
      <c r="J47" s="272"/>
      <c r="K47" s="273"/>
      <c r="L47" s="307"/>
      <c r="M47" s="128"/>
      <c r="N47" s="319">
        <f t="shared" si="14"/>
      </c>
      <c r="O47" s="317"/>
      <c r="P47" s="317"/>
      <c r="Q47" s="146"/>
      <c r="R47" s="318">
        <f t="shared" si="15"/>
      </c>
      <c r="S47" s="318"/>
      <c r="T47" s="318"/>
      <c r="U47" s="271"/>
      <c r="V47" s="272"/>
      <c r="W47" s="273"/>
      <c r="X47" s="307"/>
      <c r="Y47" s="91">
        <f t="shared" si="17"/>
      </c>
      <c r="Z47" s="155" t="b">
        <f t="shared" si="7"/>
        <v>0</v>
      </c>
      <c r="AA47" s="198"/>
      <c r="AB47" s="198"/>
      <c r="AC47" s="198"/>
      <c r="AD47" s="198"/>
      <c r="AE47" s="198"/>
      <c r="AF47" s="198"/>
      <c r="AG47" s="198"/>
      <c r="AH47" s="198"/>
      <c r="AI47" s="198"/>
      <c r="AJ47" s="198"/>
      <c r="AK47" s="198"/>
      <c r="AL47" s="198"/>
      <c r="AM47" s="198"/>
      <c r="AN47" s="198"/>
      <c r="AO47" s="198"/>
      <c r="AP47" s="198"/>
      <c r="AQ47" s="198"/>
      <c r="AR47" s="198"/>
      <c r="AS47" s="198"/>
    </row>
    <row r="48" spans="1:45" ht="30" customHeight="1" thickBot="1">
      <c r="A48" s="320"/>
      <c r="B48" s="321"/>
      <c r="C48" s="321"/>
      <c r="D48" s="120"/>
      <c r="E48" s="162"/>
      <c r="F48" s="315"/>
      <c r="G48" s="315"/>
      <c r="H48" s="315"/>
      <c r="I48" s="268"/>
      <c r="J48" s="269"/>
      <c r="K48" s="270"/>
      <c r="L48" s="306"/>
      <c r="M48" s="129"/>
      <c r="N48" s="312">
        <f t="shared" si="14"/>
      </c>
      <c r="O48" s="313"/>
      <c r="P48" s="314"/>
      <c r="Q48" s="145"/>
      <c r="R48" s="315">
        <f t="shared" si="15"/>
      </c>
      <c r="S48" s="315"/>
      <c r="T48" s="315"/>
      <c r="U48" s="268">
        <f t="shared" si="16"/>
      </c>
      <c r="V48" s="269"/>
      <c r="W48" s="270"/>
      <c r="X48" s="306">
        <f>IF(L48="","",L48)</f>
      </c>
      <c r="Y48" s="90">
        <f t="shared" si="17"/>
      </c>
      <c r="Z48" s="155" t="b">
        <f t="shared" si="7"/>
        <v>0</v>
      </c>
      <c r="AA48" s="198" t="b">
        <f>OR(AND($D48="男",$D49="男",$E48="一般",$E49="一般",$I48="男子ダブルス",$L48="ab"),AND($D48="男",$D49="男",$E48="一般",$E49="高校",$I48="男子ダブルス",$L48="ab"),AND($D48="男",$D49="男",$E48="一般",$E49="中学以下",$I48="男子ダブルス",$L48="ab"),AND($D48="男",$D49="男",$E48="高校",$E49="一般",$I48="男子ダブルス",$L48="ab"),AND($D48="男",$D49="男",$E48="中学以下",$E49="一般",$I48="男子ダブルス",$L48="ab"))</f>
        <v>0</v>
      </c>
      <c r="AB48" s="198" t="b">
        <f>OR(AND($D48="男",$D49="男",$E48="一般",$E49="一般",$I48="男子ダブルス",$L48="cde"),AND($D48="男",$D49="男",$E48="一般",$E49="高校",$I48="男子ダブルス",$L48="cde"),AND($D48="男",$D49="男",$E48="一般",$E49="中学以下",$I48="男子ダブルス",$L48="cde"),AND($D48="男",$D49="男",$E48="高校",$E49="一般",$I48="男子ダブルス",$L48="cde"),AND($D48="男",$D49="男",$E48="中学以下",$E49="一般",$I48="男子ダブルス",$L48="cde"))</f>
        <v>0</v>
      </c>
      <c r="AC48" s="198" t="b">
        <f>OR(AND($D48="男",$D49="男",$E48="高校",$E49="高校",$I48="男子ダブルス",$L48="ab"),AND($D48="男",$D49="男",$E48="高校",$E49="中学以下",$I48="男子ダブルス",$L48="ab"),AND($D48="男",$D49="男",$E48="中学以下",$E49="高校",$I48="男子ダブルス",$L48="ab"))</f>
        <v>0</v>
      </c>
      <c r="AD48" s="198" t="b">
        <f>OR(AND($D48="男",$D49="男",$E48="高校",$E49="高校",$I48="男子ダブルス",$L48="cde"),AND($D48="男",$D49="男",$E48="高校",$E49="中学以下",$I48="男子ダブルス",$L48="cde"),AND($D48="男",$D49="男",$E48="中学以下",$E49="高校",$I48="男子ダブルス",$L48="cde"))</f>
        <v>0</v>
      </c>
      <c r="AE48" s="198" t="b">
        <f>AND($D48="男",$D49="男",$E48="中学以下",$E49="中学以下",$I48="男子ダブルス",$L48="ab")</f>
        <v>0</v>
      </c>
      <c r="AF48" s="198" t="b">
        <f>AND($D48="男",$D49="男",$E48="中学以下",$E49="中学以下",$I48="男子ダブルス",$L48="cde")</f>
        <v>0</v>
      </c>
      <c r="AG48" s="198" t="b">
        <f>OR(AND($D48="女",$D49="女",$E48="一般",$E49="一般",$I48="女子ダブルス",$L48="a"),AND($D48="女",$D49="女",$E48="一般",$E49="高校",$I48="女子ダブルス",$L48="a"),AND($D48="女",$D49="女",$E48="一般",$E49="中学以下",$I48="女子ダブルス",$L48="a"),AND($D48="女",$D49="女",$E48="高校",$E49="一般",$I48="女子ダブルス",$L48="a"),AND($D48="女",$D49="女",$E48="中学以下",$E49="一般",$I48="女子ダブルス",$L48="a"))</f>
        <v>0</v>
      </c>
      <c r="AH48" s="198" t="b">
        <f>OR(AND($D48="女",$D49="女",$E48="一般",$E49="一般",$I48="女子ダブルス",$L48="bcde"),AND($D48="女",$D49="女",$E48="一般",$E49="高校",$I48="女子ダブルス",$L48="bcde"),AND($D48="女",$D49="女",$E48="一般",$E49="中学以下",$I48="女子ダブルス",$L48="bcde"),AND($D48="女",$D49="女",$E48="高校",$E49="一般",$I48="女子ダブルス",$L48="bcde"),AND($D48="女",$D49="女",$E48="中学以下",$E49="一般",$I48="女子ダブルス",$L48="bcde"))</f>
        <v>0</v>
      </c>
      <c r="AI48" s="198" t="b">
        <f>OR(AND($D48="女",$D49="女",$E48="高校",$E49="高校",$I48="女子ダブルス",$L48="a"),AND($D48="女",$D49="女",$E48="高校",$E49="中学以下",$I48="女子ダブルス",$L48="a"),AND($D48="女",$D49="女",$E48="中学以下",$E49="高校",$I48="女子ダブルス",$L48="a"))</f>
        <v>0</v>
      </c>
      <c r="AJ48" s="198" t="b">
        <f>OR(AND($D48="女",$D49="女",$E48="高校",$E49="高校",$I48="女子ダブルス",$L48="bcde"),AND($D48="女",$D49="女",$E48="高校",$E49="中学以下",$I48="女子ダブルス",$L48="bcde"),AND($D48="女",$D49="女",$E48="中学以下",$E49="高校",$I48="女子ダブルス",$L48="bcde"))</f>
        <v>0</v>
      </c>
      <c r="AK48" s="198" t="b">
        <f>AND($D48="女",$D49="女",$E48="中学以下",$E49="中学以下",$I48="女子ダブルス",$L48="a")</f>
        <v>0</v>
      </c>
      <c r="AL48" s="198" t="b">
        <f>AND($D48="女",$D49="女",$E48="中学以下",$E49="中学以下",$I48="女子ダブルス",$L48="bcde")</f>
        <v>0</v>
      </c>
      <c r="AM48" s="198" t="b">
        <f>OR(AND($D48="男",$D49="女",$E48="一般",$E49="一般",$I48="ミックスダブルス",$L48="i"),AND($D48="女",$D49="男",$E48="一般",$E49="一般",$I48="ミックスダブルス",$L48="i"),AND($D48="男",$D49="女",$E48="一般",$E49="高校",$I48="ミックスダブルス",$L48="i"),AND($D48="男",$D49="女",$E48="一般",$E49="中学以下",$I48="ミックスダブルス",$L48="i"),AND($D48="女",$D49="男",$E48="一般",$E49="高校",$I48="ミックスダブルス",$L48="i"),AND($D48="女",$D49="男",$E48="一般",$E49="中学以下",$I48="ミックスダブルス",$L48="i"),AND($D48="女",$D49="男",$E48="高校",$E49="一般",$I48="ミックスダブルス",$L48="i"),AND($D48="男",$D49="女",$E48="高校",$E49="一般",$I48="ミックスダブルス",$L48="i"),AND($D48="男",$D49="女",$E48="中学以下",$E49="一般",$I48="ミックスダブルス",$L48="i"),AND($D48="女",$D49="男",$E48="中学以下",$E49="一般",$I48="ミックスダブルス",$L48="i"))</f>
        <v>0</v>
      </c>
      <c r="AN48" s="198" t="b">
        <f>OR(AND($D48="男",$D49="女",$E48="高校",$E49="高校",$I48="ミックスダブルス",$L48="i"),AND($D48="女",$D49="男",$E48="高校",$E49="高校",$I48="ミックスダブルス",$L48="i"),AND($D48="女",$D49="男",$E48="中学以下",$E49="高校",$I48="ミックスダブルス",$L48="i"),AND($D48="男",$D49="女",$E48="高校",$E49="中学以下",$I48="ミックスダブルス",$L48="i"),AND($D48="男",$D49="女",$E48="中学以下",$E49="高校",$I48="ミックスダブルス",$L48="i"),AND($D48="女",$D49="男",$E48="高校",$E49="中学以下",$I48="ミックスダブルス",$L48="i"))</f>
        <v>0</v>
      </c>
      <c r="AO48" s="198" t="b">
        <f>OR(AND($D48="男",$D49="女",$E48="中学以下",$E49="中学以下",$I48="ミックスダブルス",$L48="i"),AND($D48="女",$D49="男",$E48="中学以下",$E49="中学以下",$I48="ミックスダブルス",$L48="i"))</f>
        <v>0</v>
      </c>
      <c r="AP48" s="198" t="b">
        <f>OR(AND($D48="男",$D49="女",$E48="一般",$E49="一般",$I48="ミックスダブルス",$L48="j"),AND($D48="女",$D49="男",$E48="一般",$E49="一般",$I48="ミックスダブルス",$L48="j"),AND($D48="男",$D49="女",$E48="一般",$E49="高校",$I48="ミックスダブルス",$L48="j"),AND($D48="男",$D49="女",$E48="一般",$E49="中学以下",$I48="ミックスダブルス",$L48="j"),AND($D48="女",$D49="男",$E48="一般",$E49="高校",$I48="ミックスダブルス",$L48="j"),AND($D48="女",$D49="男",$E48="一般",$E49="中学以下",$I48="ミックスダブルス",$L48="j"),AND($D48="女",$D49="男",$E48="高校",$E49="一般",$I48="ミックスダブルス",$L48="j"),AND($D48="男",$D49="女",$E48="高校",$E49="一般",$I48="ミックスダブルス",$L48="j"),AND($D48="男",$D49="女",$E48="中学以下",$E49="一般",$I48="ミックスダブルス",$L48="j"),AND($D48="女",$D49="男",$E48="中学以下",$E49="一般",$I48="ミックスダブルス",$L48="j"))</f>
        <v>0</v>
      </c>
      <c r="AQ48" s="198" t="b">
        <f>OR(AND($D48="男",$D49="女",$E48="高校",$E49="高校",$I48="ミックスダブルス",$L48="j"),AND($D48="女",$D49="男",$E48="高校",$E49="高校",$I48="ミックスダブルス",$L48="j"),AND($D48="女",$D49="男",$E48="中学以下",$E49="高校",$I48="ミックスダブルス",$L48="j"),AND($D48="男",$D49="女",$E48="高校",$E49="中学以下",$I48="ミックスダブルス",$L48="j"),AND($D48="男",$D49="女",$E48="中学以下",$E49="高校",$I48="ミックスダブルス",$L48="j"),AND($D48="女",$D49="男",$E48="高校",$E49="中学以下",$I48="ミックスダブルス",$L48="j"))</f>
        <v>0</v>
      </c>
      <c r="AR48" s="198" t="b">
        <f>OR(AND($D48="男",$D49="女",$E48="中学以下",$E49="中学以下",$I48="ミックスダブルス",$L48="j"),AND($D48="女",$D49="男",$E48="中学以下",$E49="中学以下",$I48="ミックスダブルス",$L48="j"))</f>
        <v>0</v>
      </c>
      <c r="AS48" s="198" t="b">
        <f>AND($D48="男",$D49="男",$E48="一般",$E49="一般",$I48="男子45ダブルス",$L48="")</f>
        <v>0</v>
      </c>
    </row>
    <row r="49" spans="1:45" ht="30" customHeight="1" thickBot="1">
      <c r="A49" s="316"/>
      <c r="B49" s="317"/>
      <c r="C49" s="317"/>
      <c r="D49" s="121"/>
      <c r="E49" s="161"/>
      <c r="F49" s="318"/>
      <c r="G49" s="318"/>
      <c r="H49" s="318"/>
      <c r="I49" s="271"/>
      <c r="J49" s="272"/>
      <c r="K49" s="273"/>
      <c r="L49" s="307"/>
      <c r="M49" s="128"/>
      <c r="N49" s="319">
        <f t="shared" si="14"/>
      </c>
      <c r="O49" s="317"/>
      <c r="P49" s="317"/>
      <c r="Q49" s="146"/>
      <c r="R49" s="318">
        <f t="shared" si="15"/>
      </c>
      <c r="S49" s="318"/>
      <c r="T49" s="318"/>
      <c r="U49" s="271"/>
      <c r="V49" s="272"/>
      <c r="W49" s="273"/>
      <c r="X49" s="307"/>
      <c r="Y49" s="91">
        <f t="shared" si="17"/>
      </c>
      <c r="Z49" s="155" t="b">
        <f t="shared" si="7"/>
        <v>0</v>
      </c>
      <c r="AA49" s="198"/>
      <c r="AB49" s="198"/>
      <c r="AC49" s="198"/>
      <c r="AD49" s="198"/>
      <c r="AE49" s="198"/>
      <c r="AF49" s="198"/>
      <c r="AG49" s="198"/>
      <c r="AH49" s="198"/>
      <c r="AI49" s="198"/>
      <c r="AJ49" s="198"/>
      <c r="AK49" s="198"/>
      <c r="AL49" s="198"/>
      <c r="AM49" s="198"/>
      <c r="AN49" s="198"/>
      <c r="AO49" s="198"/>
      <c r="AP49" s="198"/>
      <c r="AQ49" s="198"/>
      <c r="AR49" s="198"/>
      <c r="AS49" s="198"/>
    </row>
    <row r="50" spans="1:45" ht="30" customHeight="1" thickBot="1">
      <c r="A50" s="320"/>
      <c r="B50" s="321"/>
      <c r="C50" s="321"/>
      <c r="D50" s="120"/>
      <c r="E50" s="162"/>
      <c r="F50" s="315"/>
      <c r="G50" s="315"/>
      <c r="H50" s="315"/>
      <c r="I50" s="268"/>
      <c r="J50" s="269"/>
      <c r="K50" s="270"/>
      <c r="L50" s="306"/>
      <c r="M50" s="129"/>
      <c r="N50" s="312">
        <f t="shared" si="14"/>
      </c>
      <c r="O50" s="313"/>
      <c r="P50" s="314"/>
      <c r="Q50" s="145"/>
      <c r="R50" s="315">
        <f t="shared" si="15"/>
      </c>
      <c r="S50" s="315"/>
      <c r="T50" s="315"/>
      <c r="U50" s="268">
        <f t="shared" si="16"/>
      </c>
      <c r="V50" s="269"/>
      <c r="W50" s="270"/>
      <c r="X50" s="306">
        <f>IF(L50="","",L50)</f>
      </c>
      <c r="Y50" s="90">
        <f t="shared" si="17"/>
      </c>
      <c r="Z50" s="155" t="b">
        <f t="shared" si="7"/>
        <v>0</v>
      </c>
      <c r="AA50" s="198" t="b">
        <f>OR(AND($D50="男",$D51="男",$E50="一般",$E51="一般",$I50="男子ダブルス",$L50="ab"),AND($D50="男",$D51="男",$E50="一般",$E51="高校",$I50="男子ダブルス",$L50="ab"),AND($D50="男",$D51="男",$E50="一般",$E51="中学以下",$I50="男子ダブルス",$L50="ab"),AND($D50="男",$D51="男",$E50="高校",$E51="一般",$I50="男子ダブルス",$L50="ab"),AND($D50="男",$D51="男",$E50="中学以下",$E51="一般",$I50="男子ダブルス",$L50="ab"))</f>
        <v>0</v>
      </c>
      <c r="AB50" s="198" t="b">
        <f>OR(AND($D50="男",$D51="男",$E50="一般",$E51="一般",$I50="男子ダブルス",$L50="cde"),AND($D50="男",$D51="男",$E50="一般",$E51="高校",$I50="男子ダブルス",$L50="cde"),AND($D50="男",$D51="男",$E50="一般",$E51="中学以下",$I50="男子ダブルス",$L50="cde"),AND($D50="男",$D51="男",$E50="高校",$E51="一般",$I50="男子ダブルス",$L50="cde"),AND($D50="男",$D51="男",$E50="中学以下",$E51="一般",$I50="男子ダブルス",$L50="cde"))</f>
        <v>0</v>
      </c>
      <c r="AC50" s="198" t="b">
        <f>OR(AND($D50="男",$D51="男",$E50="高校",$E51="高校",$I50="男子ダブルス",$L50="ab"),AND($D50="男",$D51="男",$E50="高校",$E51="中学以下",$I50="男子ダブルス",$L50="ab"),AND($D50="男",$D51="男",$E50="中学以下",$E51="高校",$I50="男子ダブルス",$L50="ab"))</f>
        <v>0</v>
      </c>
      <c r="AD50" s="198" t="b">
        <f>OR(AND($D50="男",$D51="男",$E50="高校",$E51="高校",$I50="男子ダブルス",$L50="cde"),AND($D50="男",$D51="男",$E50="高校",$E51="中学以下",$I50="男子ダブルス",$L50="cde"),AND($D50="男",$D51="男",$E50="中学以下",$E51="高校",$I50="男子ダブルス",$L50="cde"))</f>
        <v>0</v>
      </c>
      <c r="AE50" s="198" t="b">
        <f>AND($D50="男",$D51="男",$E50="中学以下",$E51="中学以下",$I50="男子ダブルス",$L50="ab")</f>
        <v>0</v>
      </c>
      <c r="AF50" s="198" t="b">
        <f>AND($D50="男",$D51="男",$E50="中学以下",$E51="中学以下",$I50="男子ダブルス",$L50="cde")</f>
        <v>0</v>
      </c>
      <c r="AG50" s="198" t="b">
        <f>OR(AND($D50="女",$D51="女",$E50="一般",$E51="一般",$I50="女子ダブルス",$L50="a"),AND($D50="女",$D51="女",$E50="一般",$E51="高校",$I50="女子ダブルス",$L50="a"),AND($D50="女",$D51="女",$E50="一般",$E51="中学以下",$I50="女子ダブルス",$L50="a"),AND($D50="女",$D51="女",$E50="高校",$E51="一般",$I50="女子ダブルス",$L50="a"),AND($D50="女",$D51="女",$E50="中学以下",$E51="一般",$I50="女子ダブルス",$L50="a"))</f>
        <v>0</v>
      </c>
      <c r="AH50" s="198" t="b">
        <f>OR(AND($D50="女",$D51="女",$E50="一般",$E51="一般",$I50="女子ダブルス",$L50="bcde"),AND($D50="女",$D51="女",$E50="一般",$E51="高校",$I50="女子ダブルス",$L50="bcde"),AND($D50="女",$D51="女",$E50="一般",$E51="中学以下",$I50="女子ダブルス",$L50="bcde"),AND($D50="女",$D51="女",$E50="高校",$E51="一般",$I50="女子ダブルス",$L50="bcde"),AND($D50="女",$D51="女",$E50="中学以下",$E51="一般",$I50="女子ダブルス",$L50="bcde"))</f>
        <v>0</v>
      </c>
      <c r="AI50" s="198" t="b">
        <f>OR(AND($D50="女",$D51="女",$E50="高校",$E51="高校",$I50="女子ダブルス",$L50="a"),AND($D50="女",$D51="女",$E50="高校",$E51="中学以下",$I50="女子ダブルス",$L50="a"),AND($D50="女",$D51="女",$E50="中学以下",$E51="高校",$I50="女子ダブルス",$L50="a"))</f>
        <v>0</v>
      </c>
      <c r="AJ50" s="198" t="b">
        <f>OR(AND($D50="女",$D51="女",$E50="高校",$E51="高校",$I50="女子ダブルス",$L50="bcde"),AND($D50="女",$D51="女",$E50="高校",$E51="中学以下",$I50="女子ダブルス",$L50="bcde"),AND($D50="女",$D51="女",$E50="中学以下",$E51="高校",$I50="女子ダブルス",$L50="bcde"))</f>
        <v>0</v>
      </c>
      <c r="AK50" s="198" t="b">
        <f>AND($D50="女",$D51="女",$E50="中学以下",$E51="中学以下",$I50="女子ダブルス",$L50="a")</f>
        <v>0</v>
      </c>
      <c r="AL50" s="198" t="b">
        <f>AND($D50="女",$D51="女",$E50="中学以下",$E51="中学以下",$I50="女子ダブルス",$L50="bcde")</f>
        <v>0</v>
      </c>
      <c r="AM50" s="198" t="b">
        <f>OR(AND($D50="男",$D51="女",$E50="一般",$E51="一般",$I50="ミックスダブルス",$L50="i"),AND($D50="女",$D51="男",$E50="一般",$E51="一般",$I50="ミックスダブルス",$L50="i"),AND($D50="男",$D51="女",$E50="一般",$E51="高校",$I50="ミックスダブルス",$L50="i"),AND($D50="男",$D51="女",$E50="一般",$E51="中学以下",$I50="ミックスダブルス",$L50="i"),AND($D50="女",$D51="男",$E50="一般",$E51="高校",$I50="ミックスダブルス",$L50="i"),AND($D50="女",$D51="男",$E50="一般",$E51="中学以下",$I50="ミックスダブルス",$L50="i"),AND($D50="女",$D51="男",$E50="高校",$E51="一般",$I50="ミックスダブルス",$L50="i"),AND($D50="男",$D51="女",$E50="高校",$E51="一般",$I50="ミックスダブルス",$L50="i"),AND($D50="男",$D51="女",$E50="中学以下",$E51="一般",$I50="ミックスダブルス",$L50="i"),AND($D50="女",$D51="男",$E50="中学以下",$E51="一般",$I50="ミックスダブルス",$L50="i"))</f>
        <v>0</v>
      </c>
      <c r="AN50" s="198" t="b">
        <f>OR(AND($D50="男",$D51="女",$E50="高校",$E51="高校",$I50="ミックスダブルス",$L50="i"),AND($D50="女",$D51="男",$E50="高校",$E51="高校",$I50="ミックスダブルス",$L50="i"),AND($D50="女",$D51="男",$E50="中学以下",$E51="高校",$I50="ミックスダブルス",$L50="i"),AND($D50="男",$D51="女",$E50="高校",$E51="中学以下",$I50="ミックスダブルス",$L50="i"),AND($D50="男",$D51="女",$E50="中学以下",$E51="高校",$I50="ミックスダブルス",$L50="i"),AND($D50="女",$D51="男",$E50="高校",$E51="中学以下",$I50="ミックスダブルス",$L50="i"))</f>
        <v>0</v>
      </c>
      <c r="AO50" s="198" t="b">
        <f>OR(AND($D50="男",$D51="女",$E50="中学以下",$E51="中学以下",$I50="ミックスダブルス",$L50="i"),AND($D50="女",$D51="男",$E50="中学以下",$E51="中学以下",$I50="ミックスダブルス",$L50="i"))</f>
        <v>0</v>
      </c>
      <c r="AP50" s="198" t="b">
        <f>OR(AND($D50="男",$D51="女",$E50="一般",$E51="一般",$I50="ミックスダブルス",$L50="j"),AND($D50="女",$D51="男",$E50="一般",$E51="一般",$I50="ミックスダブルス",$L50="j"),AND($D50="男",$D51="女",$E50="一般",$E51="高校",$I50="ミックスダブルス",$L50="j"),AND($D50="男",$D51="女",$E50="一般",$E51="中学以下",$I50="ミックスダブルス",$L50="j"),AND($D50="女",$D51="男",$E50="一般",$E51="高校",$I50="ミックスダブルス",$L50="j"),AND($D50="女",$D51="男",$E50="一般",$E51="中学以下",$I50="ミックスダブルス",$L50="j"),AND($D50="女",$D51="男",$E50="高校",$E51="一般",$I50="ミックスダブルス",$L50="j"),AND($D50="男",$D51="女",$E50="高校",$E51="一般",$I50="ミックスダブルス",$L50="j"),AND($D50="男",$D51="女",$E50="中学以下",$E51="一般",$I50="ミックスダブルス",$L50="j"),AND($D50="女",$D51="男",$E50="中学以下",$E51="一般",$I50="ミックスダブルス",$L50="j"))</f>
        <v>0</v>
      </c>
      <c r="AQ50" s="198" t="b">
        <f>OR(AND($D50="男",$D51="女",$E50="高校",$E51="高校",$I50="ミックスダブルス",$L50="j"),AND($D50="女",$D51="男",$E50="高校",$E51="高校",$I50="ミックスダブルス",$L50="j"),AND($D50="女",$D51="男",$E50="中学以下",$E51="高校",$I50="ミックスダブルス",$L50="j"),AND($D50="男",$D51="女",$E50="高校",$E51="中学以下",$I50="ミックスダブルス",$L50="j"),AND($D50="男",$D51="女",$E50="中学以下",$E51="高校",$I50="ミックスダブルス",$L50="j"),AND($D50="女",$D51="男",$E50="高校",$E51="中学以下",$I50="ミックスダブルス",$L50="j"))</f>
        <v>0</v>
      </c>
      <c r="AR50" s="198" t="b">
        <f>OR(AND($D50="男",$D51="女",$E50="中学以下",$E51="中学以下",$I50="ミックスダブルス",$L50="j"),AND($D50="女",$D51="男",$E50="中学以下",$E51="中学以下",$I50="ミックスダブルス",$L50="j"))</f>
        <v>0</v>
      </c>
      <c r="AS50" s="198" t="b">
        <f>AND($D50="男",$D51="男",$E50="一般",$E51="一般",$I50="男子45ダブルス",$L50="")</f>
        <v>0</v>
      </c>
    </row>
    <row r="51" spans="1:45" ht="30" customHeight="1" thickBot="1">
      <c r="A51" s="316"/>
      <c r="B51" s="317"/>
      <c r="C51" s="317"/>
      <c r="D51" s="121"/>
      <c r="E51" s="161"/>
      <c r="F51" s="318"/>
      <c r="G51" s="318"/>
      <c r="H51" s="318"/>
      <c r="I51" s="271"/>
      <c r="J51" s="272"/>
      <c r="K51" s="273"/>
      <c r="L51" s="307"/>
      <c r="M51" s="128"/>
      <c r="N51" s="319">
        <f t="shared" si="14"/>
      </c>
      <c r="O51" s="317"/>
      <c r="P51" s="317"/>
      <c r="Q51" s="146"/>
      <c r="R51" s="318">
        <f t="shared" si="15"/>
      </c>
      <c r="S51" s="318"/>
      <c r="T51" s="318"/>
      <c r="U51" s="271"/>
      <c r="V51" s="272"/>
      <c r="W51" s="273"/>
      <c r="X51" s="307"/>
      <c r="Y51" s="91">
        <f t="shared" si="17"/>
      </c>
      <c r="Z51" s="155" t="b">
        <f t="shared" si="7"/>
        <v>0</v>
      </c>
      <c r="AA51" s="198"/>
      <c r="AB51" s="198"/>
      <c r="AC51" s="198"/>
      <c r="AD51" s="198"/>
      <c r="AE51" s="198"/>
      <c r="AF51" s="198"/>
      <c r="AG51" s="198"/>
      <c r="AH51" s="198"/>
      <c r="AI51" s="198"/>
      <c r="AJ51" s="198"/>
      <c r="AK51" s="198"/>
      <c r="AL51" s="198"/>
      <c r="AM51" s="198"/>
      <c r="AN51" s="198"/>
      <c r="AO51" s="198"/>
      <c r="AP51" s="198"/>
      <c r="AQ51" s="198"/>
      <c r="AR51" s="198"/>
      <c r="AS51" s="198"/>
    </row>
    <row r="52" spans="1:45" ht="30" customHeight="1" thickBot="1">
      <c r="A52" s="320"/>
      <c r="B52" s="321"/>
      <c r="C52" s="321"/>
      <c r="D52" s="120"/>
      <c r="E52" s="162"/>
      <c r="F52" s="315"/>
      <c r="G52" s="315"/>
      <c r="H52" s="315"/>
      <c r="I52" s="268"/>
      <c r="J52" s="269"/>
      <c r="K52" s="270"/>
      <c r="L52" s="306"/>
      <c r="M52" s="129"/>
      <c r="N52" s="312">
        <f>IF(A52="","",A52)</f>
      </c>
      <c r="O52" s="313"/>
      <c r="P52" s="314"/>
      <c r="Q52" s="145"/>
      <c r="R52" s="315">
        <f t="shared" si="15"/>
      </c>
      <c r="S52" s="315"/>
      <c r="T52" s="315"/>
      <c r="U52" s="268">
        <f t="shared" si="16"/>
      </c>
      <c r="V52" s="269"/>
      <c r="W52" s="270"/>
      <c r="X52" s="306">
        <f>IF(L52="","",L52)</f>
      </c>
      <c r="Y52" s="90">
        <f t="shared" si="17"/>
      </c>
      <c r="Z52" s="155" t="b">
        <f t="shared" si="7"/>
        <v>0</v>
      </c>
      <c r="AA52" s="198" t="b">
        <f>OR(AND($D52="男",$D53="男",$E52="一般",$E53="一般",$I52="男子ダブルス",$L52="ab"),AND($D52="男",$D53="男",$E52="一般",$E53="高校",$I52="男子ダブルス",$L52="ab"),AND($D52="男",$D53="男",$E52="一般",$E53="中学以下",$I52="男子ダブルス",$L52="ab"),AND($D52="男",$D53="男",$E52="高校",$E53="一般",$I52="男子ダブルス",$L52="ab"),AND($D52="男",$D53="男",$E52="中学以下",$E53="一般",$I52="男子ダブルス",$L52="ab"))</f>
        <v>0</v>
      </c>
      <c r="AB52" s="198" t="b">
        <f>OR(AND($D52="男",$D53="男",$E52="一般",$E53="一般",$I52="男子ダブルス",$L52="cde"),AND($D52="男",$D53="男",$E52="一般",$E53="高校",$I52="男子ダブルス",$L52="cde"),AND($D52="男",$D53="男",$E52="一般",$E53="中学以下",$I52="男子ダブルス",$L52="cde"),AND($D52="男",$D53="男",$E52="高校",$E53="一般",$I52="男子ダブルス",$L52="cde"),AND($D52="男",$D53="男",$E52="中学以下",$E53="一般",$I52="男子ダブルス",$L52="cde"))</f>
        <v>0</v>
      </c>
      <c r="AC52" s="198" t="b">
        <f>OR(AND($D52="男",$D53="男",$E52="高校",$E53="高校",$I52="男子ダブルス",$L52="ab"),AND($D52="男",$D53="男",$E52="高校",$E53="中学以下",$I52="男子ダブルス",$L52="ab"),AND($D52="男",$D53="男",$E52="中学以下",$E53="高校",$I52="男子ダブルス",$L52="ab"))</f>
        <v>0</v>
      </c>
      <c r="AD52" s="198" t="b">
        <f>OR(AND($D52="男",$D53="男",$E52="高校",$E53="高校",$I52="男子ダブルス",$L52="cde"),AND($D52="男",$D53="男",$E52="高校",$E53="中学以下",$I52="男子ダブルス",$L52="cde"),AND($D52="男",$D53="男",$E52="中学以下",$E53="高校",$I52="男子ダブルス",$L52="cde"))</f>
        <v>0</v>
      </c>
      <c r="AE52" s="198" t="b">
        <f>AND($D52="男",$D53="男",$E52="中学以下",$E53="中学以下",$I52="男子ダブルス",$L52="ab")</f>
        <v>0</v>
      </c>
      <c r="AF52" s="198" t="b">
        <f>AND($D52="男",$D53="男",$E52="中学以下",$E53="中学以下",$I52="男子ダブルス",$L52="cde")</f>
        <v>0</v>
      </c>
      <c r="AG52" s="198" t="b">
        <f>OR(AND($D52="女",$D53="女",$E52="一般",$E53="一般",$I52="女子ダブルス",$L52="a"),AND($D52="女",$D53="女",$E52="一般",$E53="高校",$I52="女子ダブルス",$L52="a"),AND($D52="女",$D53="女",$E52="一般",$E53="中学以下",$I52="女子ダブルス",$L52="a"),AND($D52="女",$D53="女",$E52="高校",$E53="一般",$I52="女子ダブルス",$L52="a"),AND($D52="女",$D53="女",$E52="中学以下",$E53="一般",$I52="女子ダブルス",$L52="a"))</f>
        <v>0</v>
      </c>
      <c r="AH52" s="198" t="b">
        <f>OR(AND($D52="女",$D53="女",$E52="一般",$E53="一般",$I52="女子ダブルス",$L52="bcde"),AND($D52="女",$D53="女",$E52="一般",$E53="高校",$I52="女子ダブルス",$L52="bcde"),AND($D52="女",$D53="女",$E52="一般",$E53="中学以下",$I52="女子ダブルス",$L52="bcde"),AND($D52="女",$D53="女",$E52="高校",$E53="一般",$I52="女子ダブルス",$L52="bcde"),AND($D52="女",$D53="女",$E52="中学以下",$E53="一般",$I52="女子ダブルス",$L52="bcde"))</f>
        <v>0</v>
      </c>
      <c r="AI52" s="198" t="b">
        <f>OR(AND($D52="女",$D53="女",$E52="高校",$E53="高校",$I52="女子ダブルス",$L52="a"),AND($D52="女",$D53="女",$E52="高校",$E53="中学以下",$I52="女子ダブルス",$L52="a"),AND($D52="女",$D53="女",$E52="中学以下",$E53="高校",$I52="女子ダブルス",$L52="a"))</f>
        <v>0</v>
      </c>
      <c r="AJ52" s="198" t="b">
        <f>OR(AND($D52="女",$D53="女",$E52="高校",$E53="高校",$I52="女子ダブルス",$L52="bcde"),AND($D52="女",$D53="女",$E52="高校",$E53="中学以下",$I52="女子ダブルス",$L52="bcde"),AND($D52="女",$D53="女",$E52="中学以下",$E53="高校",$I52="女子ダブルス",$L52="bcde"))</f>
        <v>0</v>
      </c>
      <c r="AK52" s="198" t="b">
        <f>AND($D52="女",$D53="女",$E52="中学以下",$E53="中学以下",$I52="女子ダブルス",$L52="a")</f>
        <v>0</v>
      </c>
      <c r="AL52" s="198" t="b">
        <f>AND($D52="女",$D53="女",$E52="中学以下",$E53="中学以下",$I52="女子ダブルス",$L52="bcde")</f>
        <v>0</v>
      </c>
      <c r="AM52" s="198" t="b">
        <f>OR(AND($D52="男",$D53="女",$E52="一般",$E53="一般",$I52="ミックスダブルス",$L52="i"),AND($D52="女",$D53="男",$E52="一般",$E53="一般",$I52="ミックスダブルス",$L52="i"),AND($D52="男",$D53="女",$E52="一般",$E53="高校",$I52="ミックスダブルス",$L52="i"),AND($D52="男",$D53="女",$E52="一般",$E53="中学以下",$I52="ミックスダブルス",$L52="i"),AND($D52="女",$D53="男",$E52="一般",$E53="高校",$I52="ミックスダブルス",$L52="i"),AND($D52="女",$D53="男",$E52="一般",$E53="中学以下",$I52="ミックスダブルス",$L52="i"),AND($D52="女",$D53="男",$E52="高校",$E53="一般",$I52="ミックスダブルス",$L52="i"),AND($D52="男",$D53="女",$E52="高校",$E53="一般",$I52="ミックスダブルス",$L52="i"),AND($D52="男",$D53="女",$E52="中学以下",$E53="一般",$I52="ミックスダブルス",$L52="i"),AND($D52="女",$D53="男",$E52="中学以下",$E53="一般",$I52="ミックスダブルス",$L52="i"))</f>
        <v>0</v>
      </c>
      <c r="AN52" s="198" t="b">
        <f>OR(AND($D52="男",$D53="女",$E52="高校",$E53="高校",$I52="ミックスダブルス",$L52="i"),AND($D52="女",$D53="男",$E52="高校",$E53="高校",$I52="ミックスダブルス",$L52="i"),AND($D52="女",$D53="男",$E52="中学以下",$E53="高校",$I52="ミックスダブルス",$L52="i"),AND($D52="男",$D53="女",$E52="高校",$E53="中学以下",$I52="ミックスダブルス",$L52="i"),AND($D52="男",$D53="女",$E52="中学以下",$E53="高校",$I52="ミックスダブルス",$L52="i"),AND($D52="女",$D53="男",$E52="高校",$E53="中学以下",$I52="ミックスダブルス",$L52="i"))</f>
        <v>0</v>
      </c>
      <c r="AO52" s="198" t="b">
        <f>OR(AND($D52="男",$D53="女",$E52="中学以下",$E53="中学以下",$I52="ミックスダブルス",$L52="i"),AND($D52="女",$D53="男",$E52="中学以下",$E53="中学以下",$I52="ミックスダブルス",$L52="i"))</f>
        <v>0</v>
      </c>
      <c r="AP52" s="198" t="b">
        <f>OR(AND($D52="男",$D53="女",$E52="一般",$E53="一般",$I52="ミックスダブルス",$L52="j"),AND($D52="女",$D53="男",$E52="一般",$E53="一般",$I52="ミックスダブルス",$L52="j"),AND($D52="男",$D53="女",$E52="一般",$E53="高校",$I52="ミックスダブルス",$L52="j"),AND($D52="男",$D53="女",$E52="一般",$E53="中学以下",$I52="ミックスダブルス",$L52="j"),AND($D52="女",$D53="男",$E52="一般",$E53="高校",$I52="ミックスダブルス",$L52="j"),AND($D52="女",$D53="男",$E52="一般",$E53="中学以下",$I52="ミックスダブルス",$L52="j"),AND($D52="女",$D53="男",$E52="高校",$E53="一般",$I52="ミックスダブルス",$L52="j"),AND($D52="男",$D53="女",$E52="高校",$E53="一般",$I52="ミックスダブルス",$L52="j"),AND($D52="男",$D53="女",$E52="中学以下",$E53="一般",$I52="ミックスダブルス",$L52="j"),AND($D52="女",$D53="男",$E52="中学以下",$E53="一般",$I52="ミックスダブルス",$L52="j"))</f>
        <v>0</v>
      </c>
      <c r="AQ52" s="198" t="b">
        <f>OR(AND($D52="男",$D53="女",$E52="高校",$E53="高校",$I52="ミックスダブルス",$L52="j"),AND($D52="女",$D53="男",$E52="高校",$E53="高校",$I52="ミックスダブルス",$L52="j"),AND($D52="女",$D53="男",$E52="中学以下",$E53="高校",$I52="ミックスダブルス",$L52="j"),AND($D52="男",$D53="女",$E52="高校",$E53="中学以下",$I52="ミックスダブルス",$L52="j"),AND($D52="男",$D53="女",$E52="中学以下",$E53="高校",$I52="ミックスダブルス",$L52="j"),AND($D52="女",$D53="男",$E52="高校",$E53="中学以下",$I52="ミックスダブルス",$L52="j"))</f>
        <v>0</v>
      </c>
      <c r="AR52" s="198" t="b">
        <f>OR(AND($D52="男",$D53="女",$E52="中学以下",$E53="中学以下",$I52="ミックスダブルス",$L52="j"),AND($D52="女",$D53="男",$E52="中学以下",$E53="中学以下",$I52="ミックスダブルス",$L52="j"))</f>
        <v>0</v>
      </c>
      <c r="AS52" s="198" t="b">
        <f>AND($D52="男",$D53="男",$E52="一般",$E53="一般",$I52="男子45ダブルス",$L52="")</f>
        <v>0</v>
      </c>
    </row>
    <row r="53" spans="1:45" ht="30" customHeight="1" thickBot="1">
      <c r="A53" s="323"/>
      <c r="B53" s="324"/>
      <c r="C53" s="324"/>
      <c r="D53" s="130"/>
      <c r="E53" s="163"/>
      <c r="F53" s="325"/>
      <c r="G53" s="325"/>
      <c r="H53" s="325"/>
      <c r="I53" s="243"/>
      <c r="J53" s="274"/>
      <c r="K53" s="244"/>
      <c r="L53" s="322"/>
      <c r="M53" s="131"/>
      <c r="N53" s="319">
        <f>IF(A53="","",A53)</f>
      </c>
      <c r="O53" s="317"/>
      <c r="P53" s="317"/>
      <c r="Q53" s="146"/>
      <c r="R53" s="318">
        <f t="shared" si="15"/>
      </c>
      <c r="S53" s="318"/>
      <c r="T53" s="318"/>
      <c r="U53" s="271"/>
      <c r="V53" s="272"/>
      <c r="W53" s="273"/>
      <c r="X53" s="307"/>
      <c r="Y53" s="91">
        <f t="shared" si="17"/>
      </c>
      <c r="Z53" s="155" t="b">
        <f t="shared" si="7"/>
        <v>0</v>
      </c>
      <c r="AA53" s="198"/>
      <c r="AB53" s="198"/>
      <c r="AC53" s="198"/>
      <c r="AD53" s="198"/>
      <c r="AE53" s="198"/>
      <c r="AF53" s="198"/>
      <c r="AG53" s="198"/>
      <c r="AH53" s="198"/>
      <c r="AI53" s="198"/>
      <c r="AJ53" s="198"/>
      <c r="AK53" s="198"/>
      <c r="AL53" s="198"/>
      <c r="AM53" s="198"/>
      <c r="AN53" s="198"/>
      <c r="AO53" s="198"/>
      <c r="AP53" s="198"/>
      <c r="AQ53" s="198"/>
      <c r="AR53" s="198"/>
      <c r="AS53" s="198"/>
    </row>
    <row r="54" spans="14:23" ht="24.75" thickTop="1">
      <c r="N54" s="326"/>
      <c r="O54" s="326"/>
      <c r="P54" s="326"/>
      <c r="Q54" s="147"/>
      <c r="R54" s="327"/>
      <c r="S54" s="327"/>
      <c r="T54" s="327"/>
      <c r="U54" s="327"/>
      <c r="V54" s="327"/>
      <c r="W54" s="327"/>
    </row>
    <row r="55" ht="13.5">
      <c r="A55" s="92" t="s">
        <v>54</v>
      </c>
    </row>
    <row r="56" ht="13.5">
      <c r="A56" s="60" t="s">
        <v>55</v>
      </c>
    </row>
    <row r="57" ht="13.5">
      <c r="A57" s="60" t="s">
        <v>56</v>
      </c>
    </row>
    <row r="58" ht="13.5">
      <c r="A58" s="60" t="s">
        <v>60</v>
      </c>
    </row>
    <row r="59" ht="13.5">
      <c r="A59" s="60" t="s">
        <v>61</v>
      </c>
    </row>
    <row r="60" ht="13.5">
      <c r="A60" s="60" t="s">
        <v>62</v>
      </c>
    </row>
    <row r="61" ht="13.5">
      <c r="A61" s="60" t="s">
        <v>57</v>
      </c>
    </row>
    <row r="62" ht="13.5">
      <c r="A62" s="92" t="s">
        <v>58</v>
      </c>
    </row>
    <row r="63" ht="13.5">
      <c r="A63" s="92" t="s">
        <v>59</v>
      </c>
    </row>
  </sheetData>
  <sheetProtection/>
  <mergeCells count="424">
    <mergeCell ref="AR52:AR53"/>
    <mergeCell ref="AS52:AS53"/>
    <mergeCell ref="AK52:AK53"/>
    <mergeCell ref="AL52:AL53"/>
    <mergeCell ref="AM52:AM53"/>
    <mergeCell ref="AN52:AN53"/>
    <mergeCell ref="N54:P54"/>
    <mergeCell ref="R54:T54"/>
    <mergeCell ref="U54:W54"/>
    <mergeCell ref="AQ52:AQ53"/>
    <mergeCell ref="AO52:AO53"/>
    <mergeCell ref="AP52:AP53"/>
    <mergeCell ref="AE52:AE53"/>
    <mergeCell ref="AF52:AF53"/>
    <mergeCell ref="AG52:AG53"/>
    <mergeCell ref="AH52:AH53"/>
    <mergeCell ref="AI52:AI53"/>
    <mergeCell ref="AJ52:AJ53"/>
    <mergeCell ref="X52:X53"/>
    <mergeCell ref="AA52:AA53"/>
    <mergeCell ref="AB52:AB53"/>
    <mergeCell ref="AC52:AC53"/>
    <mergeCell ref="AD52:AD53"/>
    <mergeCell ref="A52:C52"/>
    <mergeCell ref="F52:H52"/>
    <mergeCell ref="L52:L53"/>
    <mergeCell ref="N52:P52"/>
    <mergeCell ref="R52:T52"/>
    <mergeCell ref="A53:C53"/>
    <mergeCell ref="F53:H53"/>
    <mergeCell ref="N53:P53"/>
    <mergeCell ref="R53:T53"/>
    <mergeCell ref="AQ50:AQ51"/>
    <mergeCell ref="AR50:AR51"/>
    <mergeCell ref="AS50:AS51"/>
    <mergeCell ref="A51:C51"/>
    <mergeCell ref="F51:H51"/>
    <mergeCell ref="N51:P51"/>
    <mergeCell ref="R51:T51"/>
    <mergeCell ref="AK50:AK51"/>
    <mergeCell ref="AL50:AL51"/>
    <mergeCell ref="AM50:AM51"/>
    <mergeCell ref="AN50:AN51"/>
    <mergeCell ref="AO50:AO51"/>
    <mergeCell ref="AP50:AP51"/>
    <mergeCell ref="AE50:AE51"/>
    <mergeCell ref="AF50:AF51"/>
    <mergeCell ref="AG50:AG51"/>
    <mergeCell ref="AH50:AH51"/>
    <mergeCell ref="AI50:AI51"/>
    <mergeCell ref="AJ50:AJ51"/>
    <mergeCell ref="X50:X51"/>
    <mergeCell ref="AA50:AA51"/>
    <mergeCell ref="AB50:AB51"/>
    <mergeCell ref="AC50:AC51"/>
    <mergeCell ref="AD50:AD51"/>
    <mergeCell ref="A50:C50"/>
    <mergeCell ref="F50:H50"/>
    <mergeCell ref="L50:L51"/>
    <mergeCell ref="N50:P50"/>
    <mergeCell ref="R50:T50"/>
    <mergeCell ref="I50:K51"/>
    <mergeCell ref="AQ48:AQ49"/>
    <mergeCell ref="AR48:AR49"/>
    <mergeCell ref="AS48:AS49"/>
    <mergeCell ref="A49:C49"/>
    <mergeCell ref="F49:H49"/>
    <mergeCell ref="N49:P49"/>
    <mergeCell ref="R49:T49"/>
    <mergeCell ref="AK48:AK49"/>
    <mergeCell ref="AL48:AL49"/>
    <mergeCell ref="AM48:AM49"/>
    <mergeCell ref="AN48:AN49"/>
    <mergeCell ref="AO48:AO49"/>
    <mergeCell ref="AP48:AP49"/>
    <mergeCell ref="AE48:AE49"/>
    <mergeCell ref="AF48:AF49"/>
    <mergeCell ref="AG48:AG49"/>
    <mergeCell ref="AH48:AH49"/>
    <mergeCell ref="AI48:AI49"/>
    <mergeCell ref="AJ48:AJ49"/>
    <mergeCell ref="X48:X49"/>
    <mergeCell ref="AA48:AA49"/>
    <mergeCell ref="AB48:AB49"/>
    <mergeCell ref="AC48:AC49"/>
    <mergeCell ref="AD48:AD49"/>
    <mergeCell ref="A48:C48"/>
    <mergeCell ref="F48:H48"/>
    <mergeCell ref="L48:L49"/>
    <mergeCell ref="N48:P48"/>
    <mergeCell ref="R48:T48"/>
    <mergeCell ref="I48:K49"/>
    <mergeCell ref="AQ46:AQ47"/>
    <mergeCell ref="AR46:AR47"/>
    <mergeCell ref="AS46:AS47"/>
    <mergeCell ref="A47:C47"/>
    <mergeCell ref="F47:H47"/>
    <mergeCell ref="N47:P47"/>
    <mergeCell ref="R47:T47"/>
    <mergeCell ref="AK46:AK47"/>
    <mergeCell ref="AL46:AL47"/>
    <mergeCell ref="AM46:AM47"/>
    <mergeCell ref="AN46:AN47"/>
    <mergeCell ref="AO46:AO47"/>
    <mergeCell ref="AP46:AP47"/>
    <mergeCell ref="AE46:AE47"/>
    <mergeCell ref="AF46:AF47"/>
    <mergeCell ref="AG46:AG47"/>
    <mergeCell ref="AH46:AH47"/>
    <mergeCell ref="AI46:AI47"/>
    <mergeCell ref="AJ46:AJ47"/>
    <mergeCell ref="X46:X47"/>
    <mergeCell ref="AA46:AA47"/>
    <mergeCell ref="AB46:AB47"/>
    <mergeCell ref="AC46:AC47"/>
    <mergeCell ref="AD46:AD47"/>
    <mergeCell ref="A46:C46"/>
    <mergeCell ref="F46:H46"/>
    <mergeCell ref="L46:L47"/>
    <mergeCell ref="N46:P46"/>
    <mergeCell ref="R46:T46"/>
    <mergeCell ref="I46:K47"/>
    <mergeCell ref="AQ44:AQ45"/>
    <mergeCell ref="AR44:AR45"/>
    <mergeCell ref="AS44:AS45"/>
    <mergeCell ref="A45:C45"/>
    <mergeCell ref="F45:H45"/>
    <mergeCell ref="N45:P45"/>
    <mergeCell ref="R45:T45"/>
    <mergeCell ref="AK44:AK45"/>
    <mergeCell ref="AL44:AL45"/>
    <mergeCell ref="AM44:AM45"/>
    <mergeCell ref="AN44:AN45"/>
    <mergeCell ref="AO44:AO45"/>
    <mergeCell ref="AP44:AP45"/>
    <mergeCell ref="AE44:AE45"/>
    <mergeCell ref="AF44:AF45"/>
    <mergeCell ref="AG44:AG45"/>
    <mergeCell ref="AH44:AH45"/>
    <mergeCell ref="AI44:AI45"/>
    <mergeCell ref="AJ44:AJ45"/>
    <mergeCell ref="X44:X45"/>
    <mergeCell ref="AA44:AA45"/>
    <mergeCell ref="AB44:AB45"/>
    <mergeCell ref="AC44:AC45"/>
    <mergeCell ref="AD44:AD45"/>
    <mergeCell ref="A44:C44"/>
    <mergeCell ref="F44:H44"/>
    <mergeCell ref="L44:L45"/>
    <mergeCell ref="N44:P44"/>
    <mergeCell ref="R44:T44"/>
    <mergeCell ref="I44:K45"/>
    <mergeCell ref="AQ42:AQ43"/>
    <mergeCell ref="AR42:AR43"/>
    <mergeCell ref="AS42:AS43"/>
    <mergeCell ref="A43:C43"/>
    <mergeCell ref="F43:H43"/>
    <mergeCell ref="N43:P43"/>
    <mergeCell ref="R43:T43"/>
    <mergeCell ref="AK42:AK43"/>
    <mergeCell ref="AL42:AL43"/>
    <mergeCell ref="AM42:AM43"/>
    <mergeCell ref="AN42:AN43"/>
    <mergeCell ref="AO42:AO43"/>
    <mergeCell ref="AP42:AP43"/>
    <mergeCell ref="AE42:AE43"/>
    <mergeCell ref="AF42:AF43"/>
    <mergeCell ref="AG42:AG43"/>
    <mergeCell ref="AH42:AH43"/>
    <mergeCell ref="AI42:AI43"/>
    <mergeCell ref="AJ42:AJ43"/>
    <mergeCell ref="X42:X43"/>
    <mergeCell ref="AA42:AA43"/>
    <mergeCell ref="AB42:AB43"/>
    <mergeCell ref="AC42:AC43"/>
    <mergeCell ref="AD42:AD43"/>
    <mergeCell ref="A42:C42"/>
    <mergeCell ref="F42:H42"/>
    <mergeCell ref="L42:L43"/>
    <mergeCell ref="N42:P42"/>
    <mergeCell ref="R42:T42"/>
    <mergeCell ref="I42:K43"/>
    <mergeCell ref="AQ40:AQ41"/>
    <mergeCell ref="AR40:AR41"/>
    <mergeCell ref="AS40:AS41"/>
    <mergeCell ref="A41:C41"/>
    <mergeCell ref="F41:H41"/>
    <mergeCell ref="N41:P41"/>
    <mergeCell ref="R41:T41"/>
    <mergeCell ref="AK40:AK41"/>
    <mergeCell ref="AL40:AL41"/>
    <mergeCell ref="AM40:AM41"/>
    <mergeCell ref="AN40:AN41"/>
    <mergeCell ref="AO40:AO41"/>
    <mergeCell ref="AP40:AP41"/>
    <mergeCell ref="AE40:AE41"/>
    <mergeCell ref="AF40:AF41"/>
    <mergeCell ref="AG40:AG41"/>
    <mergeCell ref="AH40:AH41"/>
    <mergeCell ref="AI40:AI41"/>
    <mergeCell ref="AJ40:AJ41"/>
    <mergeCell ref="X40:X41"/>
    <mergeCell ref="AA40:AA41"/>
    <mergeCell ref="AB40:AB41"/>
    <mergeCell ref="AC40:AC41"/>
    <mergeCell ref="AD40:AD41"/>
    <mergeCell ref="A40:C40"/>
    <mergeCell ref="F40:H40"/>
    <mergeCell ref="L40:L41"/>
    <mergeCell ref="N40:P40"/>
    <mergeCell ref="R40:T40"/>
    <mergeCell ref="I40:K41"/>
    <mergeCell ref="AQ38:AQ39"/>
    <mergeCell ref="AR38:AR39"/>
    <mergeCell ref="AS38:AS39"/>
    <mergeCell ref="A39:C39"/>
    <mergeCell ref="F39:H39"/>
    <mergeCell ref="N39:P39"/>
    <mergeCell ref="R39:T39"/>
    <mergeCell ref="AK38:AK39"/>
    <mergeCell ref="AL38:AL39"/>
    <mergeCell ref="AM38:AM39"/>
    <mergeCell ref="AN38:AN39"/>
    <mergeCell ref="AO38:AO39"/>
    <mergeCell ref="AP38:AP39"/>
    <mergeCell ref="AE38:AE39"/>
    <mergeCell ref="AF38:AF39"/>
    <mergeCell ref="AG38:AG39"/>
    <mergeCell ref="AH38:AH39"/>
    <mergeCell ref="AI38:AI39"/>
    <mergeCell ref="AJ38:AJ39"/>
    <mergeCell ref="X38:X39"/>
    <mergeCell ref="AA38:AA39"/>
    <mergeCell ref="AB38:AB39"/>
    <mergeCell ref="AC38:AC39"/>
    <mergeCell ref="AD38:AD39"/>
    <mergeCell ref="A38:C38"/>
    <mergeCell ref="F38:H38"/>
    <mergeCell ref="L38:L39"/>
    <mergeCell ref="N38:P38"/>
    <mergeCell ref="R38:T38"/>
    <mergeCell ref="I38:K39"/>
    <mergeCell ref="AQ36:AQ37"/>
    <mergeCell ref="AR36:AR37"/>
    <mergeCell ref="AS36:AS37"/>
    <mergeCell ref="A37:C37"/>
    <mergeCell ref="F37:H37"/>
    <mergeCell ref="N37:P37"/>
    <mergeCell ref="R37:T37"/>
    <mergeCell ref="AK36:AK37"/>
    <mergeCell ref="AL36:AL37"/>
    <mergeCell ref="AM36:AM37"/>
    <mergeCell ref="AN36:AN37"/>
    <mergeCell ref="AO36:AO37"/>
    <mergeCell ref="AP36:AP37"/>
    <mergeCell ref="AE36:AE37"/>
    <mergeCell ref="AF36:AF37"/>
    <mergeCell ref="AG36:AG37"/>
    <mergeCell ref="AH36:AH37"/>
    <mergeCell ref="AI36:AI37"/>
    <mergeCell ref="AJ36:AJ37"/>
    <mergeCell ref="X36:X37"/>
    <mergeCell ref="AA36:AA37"/>
    <mergeCell ref="AB36:AB37"/>
    <mergeCell ref="AC36:AC37"/>
    <mergeCell ref="AD36:AD37"/>
    <mergeCell ref="A36:C36"/>
    <mergeCell ref="F36:H36"/>
    <mergeCell ref="L36:L37"/>
    <mergeCell ref="N36:P36"/>
    <mergeCell ref="R36:T36"/>
    <mergeCell ref="I36:K37"/>
    <mergeCell ref="AQ34:AQ35"/>
    <mergeCell ref="AR34:AR35"/>
    <mergeCell ref="AS34:AS35"/>
    <mergeCell ref="A35:C35"/>
    <mergeCell ref="F35:H35"/>
    <mergeCell ref="N35:P35"/>
    <mergeCell ref="R35:T35"/>
    <mergeCell ref="AK34:AK35"/>
    <mergeCell ref="AL34:AL35"/>
    <mergeCell ref="AM34:AM35"/>
    <mergeCell ref="AN34:AN35"/>
    <mergeCell ref="AO34:AO35"/>
    <mergeCell ref="AP34:AP35"/>
    <mergeCell ref="AE34:AE35"/>
    <mergeCell ref="AF34:AF35"/>
    <mergeCell ref="AG34:AG35"/>
    <mergeCell ref="AH34:AH35"/>
    <mergeCell ref="AI34:AI35"/>
    <mergeCell ref="AJ34:AJ35"/>
    <mergeCell ref="X34:X35"/>
    <mergeCell ref="AA34:AA35"/>
    <mergeCell ref="AB34:AB35"/>
    <mergeCell ref="AC34:AC35"/>
    <mergeCell ref="AD34:AD35"/>
    <mergeCell ref="A34:C34"/>
    <mergeCell ref="F34:H34"/>
    <mergeCell ref="L34:L35"/>
    <mergeCell ref="N34:P34"/>
    <mergeCell ref="R34:T34"/>
    <mergeCell ref="I34:K35"/>
    <mergeCell ref="A32:C32"/>
    <mergeCell ref="F32:H32"/>
    <mergeCell ref="I32:K32"/>
    <mergeCell ref="N32:P32"/>
    <mergeCell ref="R32:T32"/>
    <mergeCell ref="U32:W32"/>
    <mergeCell ref="A31:C31"/>
    <mergeCell ref="F31:H31"/>
    <mergeCell ref="I31:K31"/>
    <mergeCell ref="N31:P31"/>
    <mergeCell ref="R31:T31"/>
    <mergeCell ref="U31:W31"/>
    <mergeCell ref="A30:C30"/>
    <mergeCell ref="F30:H30"/>
    <mergeCell ref="I30:K30"/>
    <mergeCell ref="N30:P30"/>
    <mergeCell ref="R30:T30"/>
    <mergeCell ref="U30:W30"/>
    <mergeCell ref="A29:C29"/>
    <mergeCell ref="F29:H29"/>
    <mergeCell ref="I29:K29"/>
    <mergeCell ref="N29:P29"/>
    <mergeCell ref="R29:T29"/>
    <mergeCell ref="U29:W29"/>
    <mergeCell ref="A28:C28"/>
    <mergeCell ref="F28:H28"/>
    <mergeCell ref="I28:K28"/>
    <mergeCell ref="N28:P28"/>
    <mergeCell ref="R28:T28"/>
    <mergeCell ref="U28:W28"/>
    <mergeCell ref="A27:C27"/>
    <mergeCell ref="F27:H27"/>
    <mergeCell ref="I27:K27"/>
    <mergeCell ref="N27:P27"/>
    <mergeCell ref="R27:T27"/>
    <mergeCell ref="U27:W27"/>
    <mergeCell ref="A26:C26"/>
    <mergeCell ref="F26:H26"/>
    <mergeCell ref="I26:K26"/>
    <mergeCell ref="N26:P26"/>
    <mergeCell ref="R26:T26"/>
    <mergeCell ref="U26:W26"/>
    <mergeCell ref="A25:C25"/>
    <mergeCell ref="F25:H25"/>
    <mergeCell ref="I25:K25"/>
    <mergeCell ref="N25:P25"/>
    <mergeCell ref="R25:T25"/>
    <mergeCell ref="U25:W25"/>
    <mergeCell ref="A24:C24"/>
    <mergeCell ref="F24:H24"/>
    <mergeCell ref="I24:K24"/>
    <mergeCell ref="N24:P24"/>
    <mergeCell ref="R24:T24"/>
    <mergeCell ref="U24:W24"/>
    <mergeCell ref="A23:C23"/>
    <mergeCell ref="F23:H23"/>
    <mergeCell ref="I23:K23"/>
    <mergeCell ref="N23:P23"/>
    <mergeCell ref="R23:T23"/>
    <mergeCell ref="U23:W23"/>
    <mergeCell ref="A22:C22"/>
    <mergeCell ref="F22:H22"/>
    <mergeCell ref="I22:K22"/>
    <mergeCell ref="N22:P22"/>
    <mergeCell ref="R22:T22"/>
    <mergeCell ref="U22:W22"/>
    <mergeCell ref="X18:Y18"/>
    <mergeCell ref="A19:B19"/>
    <mergeCell ref="C19:D19"/>
    <mergeCell ref="F19:G19"/>
    <mergeCell ref="I19:J19"/>
    <mergeCell ref="L19:M19"/>
    <mergeCell ref="S19:T19"/>
    <mergeCell ref="V19:W19"/>
    <mergeCell ref="X19:Y19"/>
    <mergeCell ref="O18:Q18"/>
    <mergeCell ref="S17:T17"/>
    <mergeCell ref="V17:W17"/>
    <mergeCell ref="X17:Y17"/>
    <mergeCell ref="A18:B18"/>
    <mergeCell ref="C18:D18"/>
    <mergeCell ref="F18:G18"/>
    <mergeCell ref="I18:J18"/>
    <mergeCell ref="L18:M18"/>
    <mergeCell ref="S18:T18"/>
    <mergeCell ref="V18:W18"/>
    <mergeCell ref="U50:W51"/>
    <mergeCell ref="A3:C3"/>
    <mergeCell ref="N3:O3"/>
    <mergeCell ref="A4:C4"/>
    <mergeCell ref="N4:O4"/>
    <mergeCell ref="A17:B17"/>
    <mergeCell ref="C17:D17"/>
    <mergeCell ref="F17:G17"/>
    <mergeCell ref="I17:J17"/>
    <mergeCell ref="L17:M17"/>
    <mergeCell ref="U52:W53"/>
    <mergeCell ref="I52:K53"/>
    <mergeCell ref="U34:W35"/>
    <mergeCell ref="U36:W37"/>
    <mergeCell ref="U38:W39"/>
    <mergeCell ref="U40:W41"/>
    <mergeCell ref="U42:W43"/>
    <mergeCell ref="U44:W45"/>
    <mergeCell ref="U46:W47"/>
    <mergeCell ref="U48:W49"/>
    <mergeCell ref="P6:Q6"/>
    <mergeCell ref="P7:Q7"/>
    <mergeCell ref="P8:Q8"/>
    <mergeCell ref="P9:Q9"/>
    <mergeCell ref="P10:Q10"/>
    <mergeCell ref="P11:Q11"/>
    <mergeCell ref="D3:M3"/>
    <mergeCell ref="P3:Y3"/>
    <mergeCell ref="P4:Y4"/>
    <mergeCell ref="O19:Q19"/>
    <mergeCell ref="P12:Q12"/>
    <mergeCell ref="P13:Q13"/>
    <mergeCell ref="P14:Q14"/>
    <mergeCell ref="P15:Q15"/>
    <mergeCell ref="P16:Q16"/>
    <mergeCell ref="O17:Q17"/>
  </mergeCells>
  <conditionalFormatting sqref="Q23:Q32">
    <cfRule type="expression" priority="3" dxfId="0" stopIfTrue="1">
      <formula>$Z23=TRUE</formula>
    </cfRule>
  </conditionalFormatting>
  <conditionalFormatting sqref="Q34 Q36 Q38 Q40 Q42 Q44 Q46 Q48 Q50 Q52">
    <cfRule type="expression" priority="2" dxfId="0" stopIfTrue="1">
      <formula>$Z34=TRUE</formula>
    </cfRule>
  </conditionalFormatting>
  <conditionalFormatting sqref="Q35 Q37 Q39 Q41 Q43 Q45 Q47 Q49 Q51 Q53">
    <cfRule type="expression" priority="1" dxfId="0" stopIfTrue="1">
      <formula>$Z35=TRUE</formula>
    </cfRule>
  </conditionalFormatting>
  <dataValidations count="6">
    <dataValidation type="list" allowBlank="1" showInputMessage="1" showErrorMessage="1" sqref="E53">
      <formula1>$AM$24:$AM$27</formula1>
    </dataValidation>
    <dataValidation type="list" allowBlank="1" showInputMessage="1" showErrorMessage="1" sqref="D23:D32 D34:D53">
      <formula1>$AP$24:$AP$25</formula1>
    </dataValidation>
    <dataValidation type="list" allowBlank="1" showInputMessage="1" showErrorMessage="1" sqref="L34:L53">
      <formula1>$AJ$24:$AJ$30</formula1>
    </dataValidation>
    <dataValidation type="list" allowBlank="1" showInputMessage="1" showErrorMessage="1" sqref="I23:K32">
      <formula1>$AR$24:$AR$25</formula1>
    </dataValidation>
    <dataValidation type="list" allowBlank="1" showInputMessage="1" showErrorMessage="1" sqref="I34:K53">
      <formula1>$AU$24:$AU$27</formula1>
    </dataValidation>
    <dataValidation type="list" allowBlank="1" showInputMessage="1" showErrorMessage="1" sqref="E23:E32 E34:E52">
      <formula1>$AM$24:$AM$27</formula1>
    </dataValidation>
  </dataValidations>
  <printOptions/>
  <pageMargins left="0.3937007874015748" right="0" top="0.1968503937007874" bottom="0" header="0.31496062992125984" footer="0.31496062992125984"/>
  <pageSetup fitToHeight="1" fitToWidth="1" orientation="portrait" paperSize="9" scale="58" r:id="rId1"/>
</worksheet>
</file>

<file path=xl/worksheets/sheet3.xml><?xml version="1.0" encoding="utf-8"?>
<worksheet xmlns="http://schemas.openxmlformats.org/spreadsheetml/2006/main" xmlns:r="http://schemas.openxmlformats.org/officeDocument/2006/relationships">
  <dimension ref="A1:I57"/>
  <sheetViews>
    <sheetView zoomScalePageLayoutView="0" workbookViewId="0" topLeftCell="A1">
      <selection activeCell="I5" sqref="I5"/>
    </sheetView>
  </sheetViews>
  <sheetFormatPr defaultColWidth="9.140625" defaultRowHeight="15"/>
  <sheetData>
    <row r="1" ht="13.5">
      <c r="A1" t="s">
        <v>254</v>
      </c>
    </row>
    <row r="3" ht="13.5">
      <c r="A3" t="s">
        <v>309</v>
      </c>
    </row>
    <row r="4" ht="13.5">
      <c r="A4" t="s">
        <v>247</v>
      </c>
    </row>
    <row r="5" ht="13.5">
      <c r="A5" t="s">
        <v>256</v>
      </c>
    </row>
    <row r="6" ht="13.5">
      <c r="A6" t="s">
        <v>248</v>
      </c>
    </row>
    <row r="7" ht="13.5">
      <c r="A7" t="s">
        <v>252</v>
      </c>
    </row>
    <row r="8" ht="13.5">
      <c r="A8" t="s">
        <v>253</v>
      </c>
    </row>
    <row r="9" ht="13.5">
      <c r="A9" t="s">
        <v>249</v>
      </c>
    </row>
    <row r="10" ht="13.5">
      <c r="A10" t="s">
        <v>269</v>
      </c>
    </row>
    <row r="11" ht="13.5">
      <c r="A11" t="s">
        <v>255</v>
      </c>
    </row>
    <row r="12" ht="13.5">
      <c r="A12" t="s">
        <v>281</v>
      </c>
    </row>
    <row r="13" ht="13.5">
      <c r="A13" t="s">
        <v>250</v>
      </c>
    </row>
    <row r="14" ht="13.5">
      <c r="A14" t="s">
        <v>251</v>
      </c>
    </row>
    <row r="15" ht="13.5">
      <c r="A15" t="s">
        <v>271</v>
      </c>
    </row>
    <row r="16" ht="13.5">
      <c r="A16" t="s">
        <v>282</v>
      </c>
    </row>
    <row r="17" ht="13.5">
      <c r="A17" t="s">
        <v>298</v>
      </c>
    </row>
    <row r="18" ht="13.5">
      <c r="A18" t="s">
        <v>270</v>
      </c>
    </row>
    <row r="25" ht="13.5">
      <c r="A25" t="s">
        <v>279</v>
      </c>
    </row>
    <row r="26" ht="13.5">
      <c r="A26" t="s">
        <v>280</v>
      </c>
    </row>
    <row r="27" ht="13.5">
      <c r="A27" t="s">
        <v>283</v>
      </c>
    </row>
    <row r="28" ht="13.5">
      <c r="A28" t="s">
        <v>302</v>
      </c>
    </row>
    <row r="29" ht="13.5">
      <c r="A29" t="s">
        <v>289</v>
      </c>
    </row>
    <row r="30" ht="13.5">
      <c r="A30" t="s">
        <v>290</v>
      </c>
    </row>
    <row r="32" ht="13.5">
      <c r="A32" t="s">
        <v>284</v>
      </c>
    </row>
    <row r="33" ht="13.5">
      <c r="B33" s="166" t="s">
        <v>285</v>
      </c>
    </row>
    <row r="34" ht="13.5">
      <c r="B34" t="s">
        <v>286</v>
      </c>
    </row>
    <row r="35" ht="13.5">
      <c r="A35" t="s">
        <v>288</v>
      </c>
    </row>
    <row r="36" ht="13.5">
      <c r="B36" s="166" t="s">
        <v>287</v>
      </c>
    </row>
    <row r="37" ht="13.5">
      <c r="B37" s="166" t="s">
        <v>307</v>
      </c>
    </row>
    <row r="38" ht="13.5">
      <c r="B38" s="166" t="s">
        <v>308</v>
      </c>
    </row>
    <row r="39" ht="13.5">
      <c r="B39" s="167" t="s">
        <v>303</v>
      </c>
    </row>
    <row r="41" ht="13.5">
      <c r="A41" t="s">
        <v>291</v>
      </c>
    </row>
    <row r="42" ht="13.5">
      <c r="A42" t="s">
        <v>292</v>
      </c>
    </row>
    <row r="43" ht="13.5">
      <c r="A43" t="s">
        <v>293</v>
      </c>
    </row>
    <row r="44" ht="13.5">
      <c r="A44" t="s">
        <v>294</v>
      </c>
    </row>
    <row r="45" ht="13.5">
      <c r="A45" t="s">
        <v>301</v>
      </c>
    </row>
    <row r="46" ht="13.5">
      <c r="A46" t="s">
        <v>295</v>
      </c>
    </row>
    <row r="47" ht="13.5">
      <c r="A47" t="s">
        <v>296</v>
      </c>
    </row>
    <row r="48" ht="13.5">
      <c r="B48" t="s">
        <v>297</v>
      </c>
    </row>
    <row r="50" ht="13.5">
      <c r="A50" t="s">
        <v>299</v>
      </c>
    </row>
    <row r="51" ht="13.5">
      <c r="A51" t="s">
        <v>300</v>
      </c>
    </row>
    <row r="52" ht="13.5">
      <c r="A52" t="s">
        <v>304</v>
      </c>
    </row>
    <row r="53" ht="13.5">
      <c r="A53" t="s">
        <v>305</v>
      </c>
    </row>
    <row r="54" ht="13.5">
      <c r="A54" t="s">
        <v>306</v>
      </c>
    </row>
    <row r="57" ht="13.5">
      <c r="I57" t="s">
        <v>258</v>
      </c>
    </row>
  </sheetData>
  <sheetProtection/>
  <printOptions/>
  <pageMargins left="0.7086614173228347" right="0.31496062992125984" top="0.7480314960629921" bottom="0.7480314960629921"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kobayashishigeru</dc:creator>
  <cp:keywords/>
  <dc:description/>
  <cp:lastModifiedBy>kobayashishigeru</cp:lastModifiedBy>
  <cp:lastPrinted>2019-12-26T02:29:37Z</cp:lastPrinted>
  <dcterms:created xsi:type="dcterms:W3CDTF">2013-03-12T11:18:52Z</dcterms:created>
  <dcterms:modified xsi:type="dcterms:W3CDTF">2020-02-01T11:38:15Z</dcterms:modified>
  <cp:category/>
  <cp:version/>
  <cp:contentType/>
  <cp:contentStatus/>
</cp:coreProperties>
</file>